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my.sharepoint.com/personal/skmwn_lansys_mhlw_go_jp/Documents/デスクトップ/"/>
    </mc:Choice>
  </mc:AlternateContent>
  <xr:revisionPtr revIDLastSave="0" documentId="8_{AE106A8B-BFB8-43CA-93B7-405EDD804C47}" xr6:coauthVersionLast="47" xr6:coauthVersionMax="47" xr10:uidLastSave="{00000000-0000-0000-0000-000000000000}"/>
  <workbookProtection lockStructure="1"/>
  <bookViews>
    <workbookView showSheetTabs="0" xWindow="-28920" yWindow="-1695" windowWidth="29040" windowHeight="15720" xr2:uid="{061D7A39-DF3A-452B-A404-8AD6AAF98F9B}"/>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B142" i="1"/>
  <c r="B141" i="1"/>
  <c r="K138" i="1"/>
  <c r="N104" i="1"/>
  <c r="N103" i="1"/>
  <c r="N102" i="1"/>
  <c r="N51" i="1" s="1"/>
  <c r="AR3" i="1" s="1"/>
  <c r="N96" i="1"/>
  <c r="N95" i="1"/>
  <c r="N94" i="1"/>
  <c r="N93" i="1"/>
  <c r="N92" i="1"/>
  <c r="N91" i="1"/>
  <c r="N90" i="1"/>
  <c r="N89" i="1"/>
  <c r="N88" i="1"/>
  <c r="N87" i="1"/>
  <c r="N86" i="1"/>
  <c r="N85" i="1"/>
  <c r="C85" i="1"/>
  <c r="N84" i="1"/>
  <c r="BY3" i="1" s="1"/>
  <c r="N83" i="1"/>
  <c r="BX3" i="1" s="1"/>
  <c r="C83" i="1"/>
  <c r="N82" i="1"/>
  <c r="N81" i="1"/>
  <c r="V80" i="1"/>
  <c r="S80" i="1"/>
  <c r="U80" i="1" s="1"/>
  <c r="P80" i="1" s="1"/>
  <c r="N80" i="1"/>
  <c r="N79" i="1"/>
  <c r="N78" i="1"/>
  <c r="K78" i="1"/>
  <c r="N77" i="1"/>
  <c r="K77" i="1"/>
  <c r="N76" i="1"/>
  <c r="BQ3" i="1" s="1"/>
  <c r="N75" i="1"/>
  <c r="BP3" i="1" s="1"/>
  <c r="N74" i="1"/>
  <c r="N73" i="1"/>
  <c r="N72" i="1"/>
  <c r="N71" i="1"/>
  <c r="N70" i="1"/>
  <c r="N69" i="1"/>
  <c r="N68" i="1"/>
  <c r="BI3" i="1" s="1"/>
  <c r="N67" i="1"/>
  <c r="BH3" i="1" s="1"/>
  <c r="V66" i="1"/>
  <c r="S66" i="1"/>
  <c r="U66" i="1" s="1"/>
  <c r="P66" i="1" s="1"/>
  <c r="N66" i="1"/>
  <c r="N65" i="1"/>
  <c r="BF3" i="1" s="1"/>
  <c r="N64" i="1"/>
  <c r="BE3" i="1" s="1"/>
  <c r="V63" i="1"/>
  <c r="S63" i="1"/>
  <c r="U63" i="1" s="1"/>
  <c r="P63" i="1" s="1"/>
  <c r="N63" i="1"/>
  <c r="N62" i="1"/>
  <c r="BC3" i="1" s="1"/>
  <c r="N61" i="1"/>
  <c r="BB3" i="1" s="1"/>
  <c r="N59" i="1"/>
  <c r="N58" i="1"/>
  <c r="N57" i="1"/>
  <c r="N56" i="1"/>
  <c r="N55" i="1"/>
  <c r="N54" i="1"/>
  <c r="N53" i="1"/>
  <c r="AT3" i="1" s="1"/>
  <c r="N52" i="1"/>
  <c r="AS3" i="1" s="1"/>
  <c r="N50" i="1"/>
  <c r="N49" i="1"/>
  <c r="I49" i="1"/>
  <c r="N48" i="1"/>
  <c r="N47" i="1"/>
  <c r="P46" i="1"/>
  <c r="Q46" i="1" s="1"/>
  <c r="A46" i="1" s="1"/>
  <c r="N46" i="1"/>
  <c r="C46" i="1"/>
  <c r="P45" i="1"/>
  <c r="Q45" i="1" s="1"/>
  <c r="A45" i="1" s="1"/>
  <c r="N45" i="1"/>
  <c r="C45" i="1"/>
  <c r="Q44" i="1"/>
  <c r="P44" i="1"/>
  <c r="N44" i="1"/>
  <c r="C44" i="1"/>
  <c r="A44" i="1"/>
  <c r="N43" i="1"/>
  <c r="Q42" i="1"/>
  <c r="N42" i="1"/>
  <c r="Q41" i="1"/>
  <c r="N41" i="1"/>
  <c r="K41" i="1"/>
  <c r="Q40" i="1"/>
  <c r="N40" i="1"/>
  <c r="K40" i="1"/>
  <c r="Q39" i="1"/>
  <c r="N39" i="1"/>
  <c r="AF3" i="1" s="1"/>
  <c r="L39" i="1"/>
  <c r="Q38" i="1"/>
  <c r="N38" i="1"/>
  <c r="L38" i="1"/>
  <c r="K38" i="1"/>
  <c r="Q37" i="1"/>
  <c r="N37" i="1"/>
  <c r="AD3" i="1" s="1"/>
  <c r="N36" i="1"/>
  <c r="AC3" i="1" s="1"/>
  <c r="C36" i="1"/>
  <c r="N35" i="1"/>
  <c r="L35" i="1"/>
  <c r="K35" i="1"/>
  <c r="Q34" i="1"/>
  <c r="N34" i="1"/>
  <c r="Q33" i="1"/>
  <c r="N33" i="1"/>
  <c r="Z3" i="1" s="1"/>
  <c r="N32" i="1"/>
  <c r="L32" i="1"/>
  <c r="N31" i="1"/>
  <c r="L31" i="1"/>
  <c r="Q30" i="1"/>
  <c r="N30" i="1"/>
  <c r="N29" i="1"/>
  <c r="V3" i="1" s="1"/>
  <c r="N28" i="1"/>
  <c r="U3" i="1" s="1"/>
  <c r="G28" i="1"/>
  <c r="Q27" i="1"/>
  <c r="N27" i="1"/>
  <c r="N26" i="1"/>
  <c r="N25" i="1"/>
  <c r="L25" i="1"/>
  <c r="N24" i="1"/>
  <c r="Q3" i="1" s="1"/>
  <c r="L24" i="1"/>
  <c r="N23" i="1"/>
  <c r="N22" i="1"/>
  <c r="L22" i="1"/>
  <c r="G22" i="1"/>
  <c r="N21" i="1"/>
  <c r="N20" i="1"/>
  <c r="V19" i="1"/>
  <c r="T19" i="1" s="1"/>
  <c r="U19" i="1"/>
  <c r="P19" i="1" s="1"/>
  <c r="S19" i="1"/>
  <c r="R19" i="1"/>
  <c r="Q19" i="1"/>
  <c r="N19" i="1"/>
  <c r="L19" i="1"/>
  <c r="Q17" i="1" s="1"/>
  <c r="Q18" i="1"/>
  <c r="N18" i="1"/>
  <c r="L18" i="1"/>
  <c r="N17" i="1"/>
  <c r="L17" i="1"/>
  <c r="Q16" i="1"/>
  <c r="N16" i="1"/>
  <c r="I3" i="1" s="1"/>
  <c r="L16" i="1"/>
  <c r="N15" i="1"/>
  <c r="L15" i="1"/>
  <c r="Q15" i="1" s="1"/>
  <c r="N14" i="1"/>
  <c r="Q13" i="1"/>
  <c r="N13" i="1"/>
  <c r="N12" i="1"/>
  <c r="E3" i="1" s="1"/>
  <c r="L12" i="1"/>
  <c r="Q10" i="1" s="1"/>
  <c r="N11" i="1"/>
  <c r="L11" i="1"/>
  <c r="G11" i="1"/>
  <c r="S10" i="1"/>
  <c r="N10" i="1"/>
  <c r="L10" i="1"/>
  <c r="Q9" i="1"/>
  <c r="N9" i="1"/>
  <c r="L9" i="1"/>
  <c r="L98" i="1" s="1"/>
  <c r="N7" i="1"/>
  <c r="P6" i="1"/>
  <c r="O6" i="1"/>
  <c r="N6" i="1"/>
  <c r="M6" i="1"/>
  <c r="C7" i="1" s="1"/>
  <c r="CK3" i="1"/>
  <c r="CJ3" i="1"/>
  <c r="CI3" i="1"/>
  <c r="CH3" i="1"/>
  <c r="CG3" i="1"/>
  <c r="CF3" i="1"/>
  <c r="CE3" i="1"/>
  <c r="CD3" i="1"/>
  <c r="CC3" i="1"/>
  <c r="CB3" i="1"/>
  <c r="CA3" i="1"/>
  <c r="BZ3" i="1"/>
  <c r="BW3" i="1"/>
  <c r="BV3" i="1"/>
  <c r="BU3" i="1"/>
  <c r="BT3" i="1"/>
  <c r="BS3" i="1"/>
  <c r="BR3" i="1"/>
  <c r="BO3" i="1"/>
  <c r="BN3" i="1"/>
  <c r="BM3" i="1"/>
  <c r="BL3" i="1"/>
  <c r="BK3" i="1"/>
  <c r="BJ3" i="1"/>
  <c r="BG3" i="1"/>
  <c r="BD3" i="1"/>
  <c r="BA3" i="1"/>
  <c r="AZ3" i="1"/>
  <c r="AY3" i="1"/>
  <c r="AX3" i="1"/>
  <c r="AW3" i="1"/>
  <c r="AV3" i="1"/>
  <c r="AU3" i="1"/>
  <c r="AQ3" i="1"/>
  <c r="AP3" i="1"/>
  <c r="AO3" i="1"/>
  <c r="AN3" i="1"/>
  <c r="AM3" i="1"/>
  <c r="AL3" i="1"/>
  <c r="AK3" i="1"/>
  <c r="AJ3" i="1"/>
  <c r="AI3" i="1"/>
  <c r="AH3" i="1"/>
  <c r="AG3" i="1"/>
  <c r="AE3" i="1"/>
  <c r="AB3" i="1"/>
  <c r="AA3" i="1"/>
  <c r="Y3" i="1"/>
  <c r="X3" i="1"/>
  <c r="W3" i="1"/>
  <c r="T3" i="1"/>
  <c r="S3" i="1"/>
  <c r="R3" i="1"/>
  <c r="P3" i="1"/>
  <c r="O3" i="1"/>
  <c r="N3" i="1"/>
  <c r="M3" i="1"/>
  <c r="L3" i="1"/>
  <c r="K3" i="1"/>
  <c r="J3" i="1"/>
  <c r="H3" i="1"/>
  <c r="G3" i="1"/>
  <c r="F3" i="1"/>
  <c r="D3" i="1"/>
  <c r="C3" i="1"/>
  <c r="B3" i="1"/>
  <c r="A3" i="1"/>
  <c r="L99" i="1" l="1"/>
  <c r="C8" i="1"/>
  <c r="T80" i="1"/>
  <c r="T63" i="1"/>
  <c r="T66" i="1"/>
</calcChain>
</file>

<file path=xl/sharedStrings.xml><?xml version="1.0" encoding="utf-8"?>
<sst xmlns="http://schemas.openxmlformats.org/spreadsheetml/2006/main" count="627" uniqueCount="311">
  <si>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</si>
  <si>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</si>
  <si>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</si>
  <si>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</si>
  <si>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</si>
  <si>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</si>
  <si>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</si>
  <si>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</si>
  <si>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</si>
  <si>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</si>
  <si>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</si>
  <si>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</si>
  <si>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</si>
  <si>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</si>
  <si>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</si>
  <si>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</si>
  <si>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</si>
  <si>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</si>
  <si>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</si>
  <si>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</si>
  <si>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</si>
  <si>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</si>
  <si>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</si>
  <si>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</si>
  <si>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</si>
  <si>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</si>
  <si>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</si>
  <si>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</si>
  <si>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</si>
  <si>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</si>
  <si>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</si>
  <si>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</si>
  <si>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</si>
  <si>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</si>
  <si>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</si>
  <si>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</si>
  <si>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</si>
  <si>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</si>
  <si>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</si>
  <si>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</si>
  <si>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</si>
  <si>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</si>
  <si>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</si>
  <si>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</si>
  <si>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</si>
  <si>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</si>
  <si>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</si>
  <si>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</si>
  <si>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</si>
  <si>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</si>
  <si>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</si>
  <si>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</si>
  <si>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</si>
  <si>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</si>
  <si>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</si>
  <si>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</si>
  <si>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</si>
  <si>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</si>
  <si>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</si>
  <si>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</si>
  <si>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</si>
  <si>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</si>
  <si>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</si>
  <si>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</si>
  <si>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</si>
  <si>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</si>
  <si>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</si>
  <si>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</si>
  <si>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</si>
  <si>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</si>
  <si>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</si>
  <si>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</si>
  <si>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</si>
  <si>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</si>
  <si>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</si>
  <si>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</si>
  <si>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</si>
  <si>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</si>
  <si>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</si>
  <si>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</si>
  <si>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</si>
  <si>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</si>
  <si>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</si>
  <si>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</si>
  <si>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</si>
  <si>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</si>
  <si>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</si>
  <si>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</si>
  <si>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</si>
  <si>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</si>
  <si>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</si>
  <si>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</si>
  <si>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</si>
  <si>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</si>
  <si>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</si>
  <si>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</si>
  <si>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</si>
  <si>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</si>
  <si>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</si>
  <si>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</si>
  <si>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</si>
  <si>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</si>
  <si>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</si>
  <si>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</si>
  <si>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</si>
  <si>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</si>
  <si>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</si>
  <si>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</si>
  <si>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</si>
  <si>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</si>
  <si>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</si>
  <si>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</si>
  <si>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</si>
  <si>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</si>
  <si>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</si>
  <si>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</si>
  <si>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</si>
  <si>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</si>
  <si>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</si>
  <si>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</si>
  <si>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</si>
  <si>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</si>
  <si>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</si>
  <si>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</si>
  <si>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</si>
  <si>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</si>
  <si>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</si>
  <si>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</si>
  <si>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</si>
  <si>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</si>
  <si>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</si>
  <si>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</si>
  <si>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</si>
  <si>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</si>
  <si>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</si>
  <si>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</si>
  <si>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</si>
  <si>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</si>
  <si>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</si>
  <si>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</si>
  <si>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</si>
  <si>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</si>
  <si>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</si>
  <si>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</si>
  <si>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</si>
  <si>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</si>
  <si>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</si>
  <si>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</si>
  <si>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</si>
  <si>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</si>
  <si>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</si>
  <si>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</si>
  <si>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</si>
  <si>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</si>
  <si>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</si>
  <si>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</si>
  <si>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</si>
  <si>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</si>
  <si>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</si>
  <si>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</si>
  <si>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</si>
  <si>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</si>
  <si>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</si>
  <si>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</si>
  <si>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</si>
  <si>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</si>
  <si>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</si>
  <si>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</si>
  <si>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</si>
  <si>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</si>
  <si>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</si>
  <si>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</si>
  <si>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</si>
  <si>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</si>
  <si>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</si>
  <si>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看護研修会【リハビリテーション看護コース】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</si>
  <si>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</si>
  <si>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</si>
  <si>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</si>
  <si>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</si>
  <si>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</si>
  <si>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</si>
  <si>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</si>
  <si>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</si>
  <si>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</si>
  <si>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</si>
  <si>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</si>
  <si>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</si>
  <si>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</si>
  <si>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</si>
  <si>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</si>
  <si>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</si>
  <si>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</si>
  <si>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</si>
  <si>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t>
  </si>
  <si>
    <t>現職名（肩書）</t>
    <phoneticPr fontId="4"/>
  </si>
  <si>
    <t>未使用</t>
    <phoneticPr fontId="4"/>
  </si>
  <si>
    <t>年</t>
    <rPh sb="0" eb="1">
      <t>ネン</t>
    </rPh>
    <phoneticPr fontId="4"/>
  </si>
  <si>
    <t>か月</t>
    <rPh sb="1" eb="2">
      <t>ゲツ</t>
    </rPh>
    <phoneticPr fontId="4"/>
  </si>
  <si>
    <t>F</t>
    <phoneticPr fontId="4"/>
  </si>
  <si>
    <t>使用</t>
    <phoneticPr fontId="4"/>
  </si>
  <si>
    <t>過去の研修参加実績</t>
    <phoneticPr fontId="4"/>
  </si>
  <si>
    <t>-</t>
    <phoneticPr fontId="4"/>
  </si>
  <si>
    <t>＊＊＊</t>
  </si>
  <si>
    <t>　※６桁未満の会員番号の場合、頭にゼロは不要です</t>
    <rPh sb="3" eb="6">
      <t>ケタミマン</t>
    </rPh>
    <rPh sb="7" eb="11">
      <t>カイインバンゴウ</t>
    </rPh>
    <rPh sb="12" eb="14">
      <t>バアイ</t>
    </rPh>
    <rPh sb="15" eb="16">
      <t>アタマ</t>
    </rPh>
    <rPh sb="20" eb="22">
      <t>フヨウ</t>
    </rPh>
    <phoneticPr fontId="4"/>
  </si>
  <si>
    <t>G</t>
    <phoneticPr fontId="4"/>
  </si>
  <si>
    <t>その他</t>
    <rPh sb="2" eb="3">
      <t>ホカ</t>
    </rPh>
    <phoneticPr fontId="4"/>
  </si>
  <si>
    <t>＊＊＊＊＊＊</t>
  </si>
  <si>
    <t>H</t>
    <phoneticPr fontId="4"/>
  </si>
  <si>
    <t>I</t>
    <phoneticPr fontId="4"/>
  </si>
  <si>
    <t>J</t>
    <phoneticPr fontId="4"/>
  </si>
  <si>
    <t>受講資格</t>
    <phoneticPr fontId="4"/>
  </si>
  <si>
    <t>詳細は研修要綱をご参照ください</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</si>
  <si>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</si>
  <si>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</si>
  <si>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</si>
  <si>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</si>
  <si>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</si>
  <si>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</si>
  <si>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</si>
  <si>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</si>
  <si>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</si>
  <si>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</si>
  <si>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</si>
  <si>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受講しない場合補聴器適合検査算定不可能</t>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</si>
  <si>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</si>
  <si>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</si>
  <si>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</si>
  <si>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</si>
  <si>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r>
      <rPr>
        <sz val="9"/>
        <color theme="1"/>
        <rFont val="ＭＳ ゴシック"/>
        <family val="3"/>
        <charset val="128"/>
      </rPr>
      <t>氏名</t>
    </r>
    <r>
      <rPr>
        <sz val="9"/>
        <color theme="1"/>
        <rFont val="Yu Gothic"/>
        <family val="2"/>
        <charset val="128"/>
      </rPr>
      <t>：</t>
    </r>
    <rPh sb="0" eb="2">
      <t>シメイ</t>
    </rPh>
    <phoneticPr fontId="4"/>
  </si>
  <si>
    <t>勤務先名：</t>
    <rPh sb="0" eb="4">
      <t>キンムサキメイ</t>
    </rPh>
    <phoneticPr fontId="4"/>
  </si>
  <si>
    <t>現職腫：</t>
    <rPh sb="0" eb="2">
      <t>ゲンショク</t>
    </rPh>
    <rPh sb="2" eb="3">
      <t>シュ</t>
    </rPh>
    <phoneticPr fontId="4"/>
  </si>
  <si>
    <t>現職名：</t>
    <rPh sb="0" eb="3">
      <t>ゲンショクメイ</t>
    </rPh>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</si>
  <si>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</si>
  <si>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</si>
  <si>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</si>
  <si>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</si>
  <si>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</si>
  <si>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</si>
  <si>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</si>
  <si>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</si>
  <si>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</si>
  <si>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</si>
  <si>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</si>
  <si>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</si>
  <si>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</si>
  <si>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</si>
  <si>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</si>
  <si>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</si>
  <si>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</si>
  <si>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</si>
  <si>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5"/>
  </si>
  <si>
    <t>１年以内に予定あり</t>
    <rPh sb="1" eb="2">
      <t>ネン</t>
    </rPh>
    <rPh sb="2" eb="4">
      <t>イナイ</t>
    </rPh>
    <rPh sb="5" eb="7">
      <t>ヨテイ</t>
    </rPh>
    <phoneticPr fontId="85"/>
  </si>
  <si>
    <t>予定なし</t>
    <rPh sb="0" eb="2">
      <t>ヨテイ</t>
    </rPh>
    <phoneticPr fontId="85"/>
  </si>
  <si>
    <t>新潟県</t>
  </si>
  <si>
    <t>有*</t>
    <rPh sb="0" eb="1">
      <t>アリ</t>
    </rPh>
    <phoneticPr fontId="85"/>
  </si>
  <si>
    <t>有</t>
    <rPh sb="0" eb="1">
      <t>アリ</t>
    </rPh>
    <phoneticPr fontId="85"/>
  </si>
  <si>
    <t>富山県</t>
  </si>
  <si>
    <t>　　　</t>
    <phoneticPr fontId="85"/>
  </si>
  <si>
    <t>無*</t>
    <rPh sb="0" eb="1">
      <t>ナシ</t>
    </rPh>
    <phoneticPr fontId="85"/>
  </si>
  <si>
    <t>無</t>
    <rPh sb="0" eb="1">
      <t>ナシ</t>
    </rPh>
    <phoneticPr fontId="85"/>
  </si>
  <si>
    <t>石川県</t>
  </si>
  <si>
    <t>異動予定先での算定ができなくなる（現在は算定できる）</t>
    <rPh sb="0" eb="2">
      <t>イドウ</t>
    </rPh>
    <rPh sb="2" eb="5">
      <t>ヨテイサキ</t>
    </rPh>
    <rPh sb="7" eb="9">
      <t>サンテイ</t>
    </rPh>
    <rPh sb="17" eb="19">
      <t>ゲンザイ</t>
    </rPh>
    <rPh sb="20" eb="22">
      <t>サンテイ</t>
    </rPh>
    <phoneticPr fontId="85"/>
  </si>
  <si>
    <t>算定ができなくなる（現在は算定できる）</t>
    <rPh sb="0" eb="2">
      <t>サンテイ</t>
    </rPh>
    <phoneticPr fontId="85"/>
  </si>
  <si>
    <t>該当</t>
    <rPh sb="0" eb="2">
      <t>ガイトウ</t>
    </rPh>
    <phoneticPr fontId="85"/>
  </si>
  <si>
    <t>福井県</t>
  </si>
  <si>
    <t>異動予定先での算定ができない（現在も算定できない）</t>
    <rPh sb="0" eb="2">
      <t>イドウ</t>
    </rPh>
    <rPh sb="2" eb="5">
      <t>ヨテイサキ</t>
    </rPh>
    <rPh sb="7" eb="9">
      <t>サンテイ</t>
    </rPh>
    <rPh sb="15" eb="17">
      <t>ゲンザイ</t>
    </rPh>
    <rPh sb="18" eb="20">
      <t>サンテイ</t>
    </rPh>
    <phoneticPr fontId="85"/>
  </si>
  <si>
    <t>算定ができない（現在も算定できない）</t>
    <phoneticPr fontId="85"/>
  </si>
  <si>
    <t>山梨県</t>
  </si>
  <si>
    <t>算定には影響ない</t>
    <rPh sb="0" eb="2">
      <t>サンテイ</t>
    </rPh>
    <rPh sb="4" eb="6">
      <t>エイキョウ</t>
    </rPh>
    <phoneticPr fontId="85"/>
  </si>
  <si>
    <t>非該当</t>
    <rPh sb="0" eb="3">
      <t>ヒガイトウ</t>
    </rPh>
    <phoneticPr fontId="85"/>
  </si>
  <si>
    <t>長野県</t>
  </si>
  <si>
    <t>岐阜県</t>
  </si>
  <si>
    <t>静岡県</t>
  </si>
  <si>
    <t>愛知県</t>
  </si>
  <si>
    <t>三重県</t>
  </si>
  <si>
    <t>滋賀県</t>
  </si>
  <si>
    <t>京都府</t>
  </si>
  <si>
    <t>大阪府</t>
  </si>
  <si>
    <t>兵庫県</t>
  </si>
  <si>
    <t>奈良県</t>
  </si>
  <si>
    <t>看護師</t>
    <phoneticPr fontId="4"/>
  </si>
  <si>
    <t>和歌山県</t>
  </si>
  <si>
    <t>准看護師</t>
    <phoneticPr fontId="4"/>
  </si>
  <si>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</si>
  <si>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</si>
  <si>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</si>
  <si>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</si>
  <si>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</si>
  <si>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</si>
  <si>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</si>
  <si>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</si>
  <si>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</si>
  <si>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</si>
  <si>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</si>
  <si>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</si>
  <si>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</si>
  <si>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</si>
  <si>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</si>
  <si>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</si>
  <si>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</si>
  <si>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</si>
  <si>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看護師・准看護士の資格をお持ちの方が対象となります。
保健師・助産師のかたは「看護師」と選択してください。</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</si>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</sst>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 numFmtId="183" formatCode="000000"/>
  </numFmts>
  <fonts count="8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6"/>
      <color theme="1"/>
      <name val="Yu Gothic"/>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3" fillId="0" borderId="0" applyNumberFormat="0" applyFill="0" applyBorder="0" applyAlignment="0" applyProtection="0"/>
  </cellStyleXfs>
  <cellXfs count="371">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0" fontId="9" fillId="0" borderId="13" xfId="0" applyFont="1" applyBorder="1" applyAlignment="1">
      <alignment horizontal="right" vertical="center"/>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36" fillId="0" borderId="18" xfId="0" applyFont="1" applyBorder="1" applyAlignment="1">
      <alignment horizontal="right" vertical="center"/>
    </xf>
    <xf numFmtId="0" fontId="0" fillId="0" borderId="20" xfId="0" applyBorder="1" applyAlignment="1">
      <alignment vertical="center"/>
    </xf>
    <xf numFmtId="0" fontId="23" fillId="0" borderId="19" xfId="0" applyFont="1" applyBorder="1" applyAlignment="1">
      <alignment vertical="center"/>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182" fontId="14" fillId="8" borderId="15" xfId="0" applyNumberFormat="1" applyFont="1" applyFill="1" applyBorder="1" applyAlignment="1">
      <alignment vertical="center"/>
    </xf>
    <xf numFmtId="0" fontId="38" fillId="0" borderId="0" xfId="0" applyFont="1" applyAlignment="1">
      <alignment vertical="center" wrapText="1"/>
    </xf>
    <xf numFmtId="176" fontId="14" fillId="2" borderId="15" xfId="0" applyNumberFormat="1" applyFont="1" applyFill="1" applyBorder="1" applyAlignment="1">
      <alignment vertical="center"/>
    </xf>
    <xf numFmtId="0" fontId="6" fillId="0" borderId="5" xfId="0" applyFont="1" applyBorder="1" applyAlignment="1">
      <alignment horizontal="center" vertical="center" wrapTex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0" fontId="0" fillId="0" borderId="13" xfId="0" applyBorder="1" applyAlignment="1">
      <alignment vertical="center"/>
    </xf>
    <xf numFmtId="0" fontId="14" fillId="0" borderId="0" xfId="0" applyFont="1" applyAlignment="1">
      <alignment horizontal="center" vertical="top"/>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14" fontId="0" fillId="0" borderId="13" xfId="0" applyNumberFormat="1" applyBorder="1" applyAlignment="1">
      <alignment vertical="center"/>
    </xf>
    <xf numFmtId="14" fontId="43" fillId="0" borderId="13" xfId="0" applyNumberFormat="1"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14" fontId="6" fillId="0" borderId="24" xfId="0" applyNumberFormat="1" applyFont="1" applyBorder="1" applyAlignment="1">
      <alignment vertical="center"/>
    </xf>
    <xf numFmtId="14" fontId="44" fillId="0" borderId="13" xfId="0" applyNumberFormat="1" applyFont="1" applyBorder="1" applyAlignment="1">
      <alignment horizontal="right" vertical="center"/>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0" fillId="0" borderId="3" xfId="0" applyBorder="1" applyAlignment="1">
      <alignment horizontal="left" vertical="center"/>
    </xf>
    <xf numFmtId="0" fontId="45" fillId="6" borderId="30" xfId="0" applyFont="1" applyFill="1" applyBorder="1" applyAlignment="1">
      <alignment horizontal="center" vertical="center" shrinkToFit="1"/>
    </xf>
    <xf numFmtId="0" fontId="46" fillId="0" borderId="0" xfId="0" applyFont="1" applyAlignment="1">
      <alignment horizontal="left"/>
    </xf>
    <xf numFmtId="0" fontId="6" fillId="6" borderId="0" xfId="0" applyFont="1" applyFill="1" applyAlignment="1">
      <alignment horizontal="left" vertical="center" indent="1"/>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8" fillId="0" borderId="0" xfId="0" applyFont="1" applyAlignment="1">
      <alignment vertical="center"/>
    </xf>
    <xf numFmtId="0" fontId="50"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1" fillId="0" borderId="31" xfId="0" applyFont="1" applyBorder="1" applyAlignment="1">
      <alignment vertical="center"/>
    </xf>
    <xf numFmtId="0" fontId="52" fillId="0" borderId="0" xfId="0" applyFont="1" applyAlignment="1">
      <alignment vertical="center"/>
    </xf>
    <xf numFmtId="0" fontId="6" fillId="6" borderId="3" xfId="0" applyFont="1" applyFill="1" applyBorder="1" applyAlignment="1">
      <alignment horizontal="left" vertical="center"/>
    </xf>
    <xf numFmtId="0" fontId="54" fillId="0" borderId="20" xfId="0" applyFont="1" applyBorder="1" applyAlignment="1">
      <alignment horizontal="left"/>
    </xf>
    <xf numFmtId="0" fontId="34" fillId="0" borderId="0" xfId="0" applyFont="1" applyAlignment="1">
      <alignment vertical="top" wrapText="1"/>
    </xf>
    <xf numFmtId="0" fontId="52" fillId="0" borderId="3" xfId="0" applyFont="1" applyBorder="1" applyAlignment="1">
      <alignment vertical="top"/>
    </xf>
    <xf numFmtId="0" fontId="55" fillId="0" borderId="3" xfId="0" applyFont="1" applyBorder="1" applyAlignment="1">
      <alignment horizontal="right" vertical="top"/>
    </xf>
    <xf numFmtId="0" fontId="56" fillId="0" borderId="31" xfId="0" applyFont="1" applyBorder="1" applyAlignment="1">
      <alignment horizontal="right" vertical="top"/>
    </xf>
    <xf numFmtId="176" fontId="14" fillId="0" borderId="15" xfId="0" applyNumberFormat="1" applyFont="1" applyBorder="1" applyAlignment="1">
      <alignment vertical="center"/>
    </xf>
    <xf numFmtId="0" fontId="57" fillId="0" borderId="0" xfId="0" applyFont="1" applyAlignment="1">
      <alignment horizontal="righ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60" fillId="10" borderId="1"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1" fillId="0" borderId="3" xfId="0" applyFont="1" applyBorder="1" applyAlignment="1">
      <alignment horizontal="right" vertical="center"/>
    </xf>
    <xf numFmtId="0" fontId="62" fillId="0" borderId="3" xfId="0" applyFont="1" applyBorder="1" applyAlignment="1">
      <alignment horizontal="righ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60" fillId="0" borderId="1" xfId="0" applyFont="1" applyBorder="1" applyAlignment="1">
      <alignment horizontal="center" vertical="center"/>
    </xf>
    <xf numFmtId="0" fontId="21" fillId="0" borderId="0" xfId="0" applyFont="1" applyAlignment="1">
      <alignment vertical="center" wrapText="1"/>
    </xf>
    <xf numFmtId="0" fontId="0" fillId="0" borderId="3" xfId="0" applyBorder="1" applyAlignment="1">
      <alignment horizontal="left" vertical="top"/>
    </xf>
    <xf numFmtId="0" fontId="16" fillId="0" borderId="3" xfId="0" applyFont="1" applyBorder="1" applyAlignment="1">
      <alignment horizontal="right" vertical="center"/>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lignment horizontal="center" vertical="center"/>
    </xf>
    <xf numFmtId="0" fontId="6" fillId="3" borderId="18" xfId="0" applyFont="1" applyFill="1" applyBorder="1" applyAlignment="1" applyProtection="1">
      <alignment horizontal="center" vertical="top"/>
      <protection locked="0"/>
    </xf>
    <xf numFmtId="176" fontId="65" fillId="0" borderId="15" xfId="0" applyNumberFormat="1" applyFont="1" applyBorder="1" applyAlignment="1">
      <alignment vertical="center"/>
    </xf>
    <xf numFmtId="176" fontId="65" fillId="10" borderId="15" xfId="0" applyNumberFormat="1" applyFont="1" applyFill="1" applyBorder="1" applyAlignment="1">
      <alignment vertical="center"/>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6" fillId="2" borderId="15" xfId="0" applyNumberFormat="1" applyFont="1" applyFill="1" applyBorder="1" applyAlignment="1">
      <alignment vertical="center"/>
    </xf>
    <xf numFmtId="0" fontId="67" fillId="0" borderId="1" xfId="0" applyFont="1" applyBorder="1" applyAlignment="1">
      <alignment horizontal="center" vertical="center" wrapText="1" shrinkToFit="1"/>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23" fillId="6" borderId="31" xfId="0" applyFont="1" applyFill="1" applyBorder="1" applyAlignment="1">
      <alignment vertical="center"/>
    </xf>
    <xf numFmtId="0" fontId="6" fillId="0" borderId="5" xfId="0" applyFont="1" applyBorder="1" applyAlignment="1">
      <alignment vertical="center"/>
    </xf>
    <xf numFmtId="0" fontId="68" fillId="0" borderId="3" xfId="0" applyFont="1" applyBorder="1" applyAlignment="1">
      <alignment horizontal="right" vertical="center"/>
    </xf>
    <xf numFmtId="0" fontId="71" fillId="3" borderId="3" xfId="0" applyFont="1" applyFill="1" applyBorder="1" applyAlignment="1" applyProtection="1">
      <alignment vertical="center"/>
      <protection locked="0"/>
    </xf>
    <xf numFmtId="0" fontId="44"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8" fillId="3" borderId="3" xfId="0" applyFont="1" applyFill="1" applyBorder="1" applyAlignment="1" applyProtection="1">
      <alignment horizontal="right" vertical="center"/>
      <protection locked="0"/>
    </xf>
    <xf numFmtId="0" fontId="44" fillId="3" borderId="3" xfId="0" applyFont="1" applyFill="1" applyBorder="1" applyAlignment="1" applyProtection="1">
      <alignment horizontal="right" vertical="center"/>
      <protection locked="0"/>
    </xf>
    <xf numFmtId="0" fontId="6" fillId="0" borderId="41" xfId="0" applyFont="1" applyBorder="1" applyAlignment="1">
      <alignment horizontal="center" vertical="center" shrinkToFit="1"/>
    </xf>
    <xf numFmtId="0" fontId="72" fillId="0" borderId="31" xfId="0" applyFont="1" applyBorder="1" applyAlignment="1">
      <alignment horizontal="right"/>
    </xf>
    <xf numFmtId="176" fontId="14" fillId="5" borderId="15" xfId="0" applyNumberFormat="1" applyFont="1" applyFill="1" applyBorder="1" applyAlignment="1">
      <alignment vertical="center"/>
    </xf>
    <xf numFmtId="0" fontId="6" fillId="0" borderId="0" xfId="0" applyFont="1" applyAlignment="1">
      <alignment vertical="center"/>
    </xf>
    <xf numFmtId="0" fontId="73" fillId="0" borderId="0" xfId="0" applyFont="1" applyAlignment="1">
      <alignment vertical="center"/>
    </xf>
    <xf numFmtId="0" fontId="21" fillId="0" borderId="0" xfId="0" applyFont="1" applyAlignment="1">
      <alignment vertical="center"/>
    </xf>
    <xf numFmtId="0" fontId="75" fillId="0" borderId="0" xfId="0" applyFont="1" applyAlignment="1">
      <alignment vertical="center"/>
    </xf>
    <xf numFmtId="0" fontId="77"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9" fillId="0" borderId="0" xfId="0" applyFont="1" applyAlignment="1">
      <alignment vertical="center"/>
    </xf>
    <xf numFmtId="0" fontId="80"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1" fillId="0" borderId="0" xfId="0" applyFont="1" applyAlignment="1">
      <alignment horizontal="right" vertical="top"/>
    </xf>
    <xf numFmtId="0" fontId="16"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0" xfId="0" applyFont="1" applyAlignment="1">
      <alignment vertical="center"/>
    </xf>
    <xf numFmtId="0" fontId="86" fillId="0" borderId="0" xfId="0" applyFont="1" applyAlignment="1">
      <alignment vertical="center"/>
    </xf>
    <xf numFmtId="0" fontId="0" fillId="0" borderId="2" xfId="0" applyBorder="1" applyAlignment="1">
      <alignment vertical="center"/>
    </xf>
    <xf numFmtId="0" fontId="0" fillId="12" borderId="0" xfId="0" applyFill="1" applyAlignment="1">
      <alignment vertical="center" wrapText="1"/>
    </xf>
    <xf numFmtId="0" fontId="0" fillId="0" borderId="0" xfId="0" applyAlignment="1">
      <alignment vertical="center" wrapText="1"/>
    </xf>
    <xf numFmtId="0" fontId="33" fillId="0" borderId="24"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76" fillId="0" borderId="24" xfId="0" applyFont="1" applyBorder="1" applyAlignment="1">
      <alignment vertical="center" wrapText="1"/>
    </xf>
    <xf numFmtId="0" fontId="76" fillId="0" borderId="13" xfId="0" applyFont="1" applyBorder="1" applyAlignment="1">
      <alignment vertical="center" wrapText="1"/>
    </xf>
    <xf numFmtId="0" fontId="76" fillId="0" borderId="14" xfId="0" applyFont="1" applyBorder="1" applyAlignment="1">
      <alignment vertical="center" wrapText="1"/>
    </xf>
    <xf numFmtId="0" fontId="75" fillId="0" borderId="18" xfId="0" applyFont="1" applyBorder="1" applyAlignment="1">
      <alignment wrapText="1"/>
    </xf>
    <xf numFmtId="0" fontId="78" fillId="0" borderId="0" xfId="0" applyFont="1" applyAlignment="1">
      <alignment vertical="center" wrapText="1"/>
    </xf>
    <xf numFmtId="0" fontId="17" fillId="0" borderId="0" xfId="0" applyFont="1" applyAlignment="1">
      <alignment vertical="center"/>
    </xf>
    <xf numFmtId="0" fontId="0" fillId="0" borderId="0" xfId="0" applyAlignment="1">
      <alignment vertical="center"/>
    </xf>
    <xf numFmtId="0" fontId="6" fillId="2" borderId="5" xfId="0"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0" fontId="17" fillId="0" borderId="0" xfId="0" applyFont="1" applyAlignment="1" applyProtection="1">
      <alignment vertical="center"/>
      <protection locked="0"/>
    </xf>
    <xf numFmtId="0" fontId="74" fillId="0" borderId="0" xfId="0" applyFont="1" applyAlignment="1" applyProtection="1">
      <alignment vertical="center" wrapText="1"/>
      <protection locked="0"/>
    </xf>
    <xf numFmtId="0" fontId="37" fillId="0" borderId="0" xfId="0" applyFont="1" applyAlignment="1">
      <alignment vertical="center" wrapText="1"/>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6" fillId="2" borderId="5" xfId="0" applyFont="1" applyFill="1" applyBorder="1" applyAlignment="1" applyProtection="1">
      <alignment horizontal="center" vertical="center" wrapText="1"/>
      <protection locked="0"/>
    </xf>
    <xf numFmtId="0" fontId="71" fillId="3" borderId="3" xfId="0" applyFont="1" applyFill="1" applyBorder="1" applyAlignment="1" applyProtection="1">
      <alignment vertical="center"/>
      <protection locked="0"/>
    </xf>
    <xf numFmtId="0" fontId="37" fillId="0" borderId="31" xfId="0" applyFont="1" applyBorder="1" applyAlignment="1" applyProtection="1">
      <alignment vertical="center"/>
      <protection locked="0"/>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0" borderId="14" xfId="0"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0" fontId="6" fillId="2" borderId="25"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6" fillId="3" borderId="5" xfId="0" applyFont="1"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0" borderId="31" xfId="0" applyBorder="1" applyAlignment="1" applyProtection="1">
      <alignment vertical="center"/>
      <protection locked="0"/>
    </xf>
    <xf numFmtId="0" fontId="0" fillId="0" borderId="23" xfId="0" applyBorder="1" applyAlignment="1" applyProtection="1">
      <alignment vertical="center"/>
      <protection locked="0"/>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0" borderId="29" xfId="0" applyBorder="1" applyAlignment="1" applyProtection="1">
      <alignment vertical="center"/>
      <protection locked="0"/>
    </xf>
    <xf numFmtId="0" fontId="6" fillId="0" borderId="18" xfId="0" applyFont="1" applyBorder="1" applyAlignment="1">
      <alignment horizontal="center" vertical="center"/>
    </xf>
    <xf numFmtId="0" fontId="0" fillId="0" borderId="19" xfId="0" applyBorder="1" applyAlignment="1">
      <alignment vertical="center"/>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0" borderId="5" xfId="0" applyFont="1" applyBorder="1" applyAlignment="1">
      <alignment horizontal="center" vertical="center" shrinkToFit="1"/>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2" borderId="0" xfId="0" applyFont="1" applyFill="1" applyAlignment="1" applyProtection="1">
      <alignment horizontal="center" vertical="center" wrapText="1"/>
      <protection locked="0"/>
    </xf>
    <xf numFmtId="0" fontId="6" fillId="2" borderId="34"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63" fillId="0" borderId="22" xfId="0" applyFont="1" applyBorder="1" applyAlignment="1">
      <alignment horizontal="left" vertical="center" wrapText="1"/>
    </xf>
    <xf numFmtId="0" fontId="63" fillId="0" borderId="22" xfId="0" applyFont="1" applyBorder="1" applyAlignment="1">
      <alignment vertical="center" wrapText="1"/>
    </xf>
    <xf numFmtId="0" fontId="63" fillId="0" borderId="35" xfId="0" applyFont="1" applyBorder="1" applyAlignment="1">
      <alignment vertical="center" wrapText="1"/>
    </xf>
    <xf numFmtId="56" fontId="6" fillId="3" borderId="5" xfId="0" applyNumberFormat="1" applyFont="1" applyFill="1" applyBorder="1" applyAlignment="1" applyProtection="1">
      <alignment horizontal="center" vertical="center"/>
      <protection locked="0"/>
    </xf>
    <xf numFmtId="56" fontId="53" fillId="3" borderId="5" xfId="1" applyNumberFormat="1" applyFill="1" applyBorder="1" applyAlignment="1" applyProtection="1">
      <alignment horizontal="left" vertical="center"/>
      <protection locked="0"/>
    </xf>
    <xf numFmtId="0" fontId="55" fillId="0" borderId="20" xfId="0" applyFont="1" applyBorder="1" applyAlignment="1">
      <alignment horizontal="right" vertical="top"/>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8" fillId="0" borderId="5" xfId="0" applyFont="1" applyBorder="1" applyAlignment="1">
      <alignment horizontal="center" vertical="center" shrinkToFit="1"/>
    </xf>
    <xf numFmtId="0" fontId="59" fillId="0" borderId="3" xfId="0" applyFont="1" applyBorder="1" applyAlignment="1">
      <alignment vertical="center"/>
    </xf>
    <xf numFmtId="0" fontId="59" fillId="0" borderId="31" xfId="0" applyFont="1" applyBorder="1" applyAlignment="1">
      <alignment vertical="center"/>
    </xf>
    <xf numFmtId="0" fontId="6" fillId="0" borderId="13"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47" fillId="6" borderId="17" xfId="0" applyFont="1" applyFill="1" applyBorder="1" applyAlignment="1">
      <alignment vertical="top" wrapText="1" shrinkToFit="1"/>
    </xf>
    <xf numFmtId="0" fontId="47"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6" fillId="0" borderId="32" xfId="0" applyFont="1" applyBorder="1" applyAlignment="1">
      <alignment horizontal="center" vertical="center" wrapText="1"/>
    </xf>
    <xf numFmtId="0" fontId="0" fillId="0" borderId="33" xfId="0" applyBorder="1" applyAlignment="1">
      <alignment horizontal="center" vertical="center"/>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0" fontId="41" fillId="2" borderId="13" xfId="0" applyFont="1" applyFill="1" applyBorder="1" applyAlignment="1" applyProtection="1">
      <alignment vertical="center"/>
      <protection locked="0"/>
    </xf>
    <xf numFmtId="14" fontId="0" fillId="3" borderId="13" xfId="0" applyNumberFormat="1" applyFill="1" applyBorder="1" applyAlignment="1" applyProtection="1">
      <alignment vertical="center"/>
      <protection locked="0"/>
    </xf>
    <xf numFmtId="0" fontId="0" fillId="3" borderId="14" xfId="0" applyFill="1" applyBorder="1" applyAlignment="1" applyProtection="1">
      <alignment vertical="center"/>
      <protection locked="0"/>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0" xfId="0" applyFont="1" applyAlignment="1">
      <alignment horizontal="center" vertical="center"/>
    </xf>
    <xf numFmtId="0" fontId="0" fillId="0" borderId="29" xfId="0" applyBorder="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83" fontId="6" fillId="3" borderId="24" xfId="0" applyNumberFormat="1" applyFont="1" applyFill="1" applyBorder="1" applyAlignment="1" applyProtection="1">
      <alignment horizontal="center" vertical="center"/>
      <protection locked="0"/>
    </xf>
    <xf numFmtId="183" fontId="0" fillId="0" borderId="13" xfId="0" applyNumberFormat="1" applyBorder="1" applyAlignment="1" applyProtection="1">
      <alignment horizontal="center" vertical="center"/>
      <protection locked="0"/>
    </xf>
    <xf numFmtId="0" fontId="6" fillId="2" borderId="24"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6" fillId="0" borderId="0" xfId="0" applyFont="1" applyAlignment="1">
      <alignment horizontal="center" vertical="top" wrapText="1"/>
    </xf>
    <xf numFmtId="0" fontId="0" fillId="0" borderId="0" xfId="0" applyAlignment="1">
      <alignment horizontal="center" vertical="top" wrapText="1"/>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6" fillId="2" borderId="16"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0" fontId="0" fillId="3" borderId="13" xfId="0" applyFill="1" applyBorder="1" applyAlignment="1" applyProtection="1">
      <alignment horizontal="left" vertical="center"/>
      <protection locked="0"/>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3" borderId="3" xfId="0" applyFont="1" applyFill="1" applyBorder="1" applyAlignment="1" applyProtection="1">
      <alignment horizontal="left" vertical="center"/>
      <protection locked="0"/>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32" fillId="0" borderId="0" xfId="0" applyFont="1" applyAlignment="1">
      <alignment horizontal="left" vertical="center" shrinkToFit="1"/>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cellXfs>
  <cellStyles count="2">
    <cellStyle name="ハイパーリンク" xfId="1" builtinId="8"/>
    <cellStyle name="標準" xfId="0" builtinId="0"/>
  </cellStyles>
  <dxfs count="12">
    <dxf>
      <font>
        <color theme="0"/>
      </font>
      <fill>
        <patternFill>
          <bgColor rgb="FFFF0000"/>
        </patternFill>
      </fill>
    </dxf>
    <dxf>
      <font>
        <color theme="0"/>
      </font>
      <fill>
        <patternFill>
          <bgColor rgb="FFFF0000"/>
        </patternFill>
      </fill>
    </dxf>
    <dxf>
      <fill>
        <patternFill>
          <bgColor rgb="FFFFFF00"/>
        </patternFill>
      </fill>
    </dxf>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ill>
        <patternFill>
          <bgColor rgb="FFFFFF00"/>
        </patternFill>
      </fill>
    </dxf>
    <dxf>
      <font>
        <color theme="0"/>
      </font>
      <fill>
        <patternFill>
          <bgColor rgb="FFFF00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E0D0-8136-4A22-9804-3F84960B8997}">
  <sheetPr codeName="Sheet2"/>
  <dimension ref="A1:CO1007"/>
  <sheetViews>
    <sheetView showGridLines="0" showRowColHeaders="0" tabSelected="1" topLeftCell="A19" zoomScaleNormal="100" workbookViewId="0">
      <selection activeCell="D35" sqref="D35:I35"/>
    </sheetView>
  </sheetViews>
  <sheetFormatPr defaultColWidth="12.625" defaultRowHeight="18.75"/>
  <cols>
    <col min="1" max="1" width="5.375" style="49"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49" customWidth="1"/>
    <col min="11" max="11" width="5.5" style="49" customWidth="1"/>
    <col min="12" max="12" width="5.5" style="24" hidden="1" customWidth="1"/>
    <col min="13" max="13" width="8.625" style="45" hidden="1" customWidth="1"/>
    <col min="14" max="14" width="8.5" style="46"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23</v>
      </c>
      <c r="B3" s="25" t="str">
        <f>$N$9</f>
        <v/>
      </c>
      <c r="C3" s="25" t="str">
        <f>$N$10</f>
        <v/>
      </c>
      <c r="D3" s="25" t="str">
        <f>$N$11</f>
        <v/>
      </c>
      <c r="E3" s="25" t="str">
        <f>$N$12</f>
        <v/>
      </c>
      <c r="F3" s="25" t="str">
        <f>$N$13</f>
        <v/>
      </c>
      <c r="G3" s="25" t="str">
        <f>$N$14</f>
        <v>**</v>
      </c>
      <c r="H3" s="25" t="str">
        <f>$N$15</f>
        <v/>
      </c>
      <c r="I3" s="25" t="str">
        <f>$N$16</f>
        <v/>
      </c>
      <c r="J3" s="25" t="str">
        <f>$N$17</f>
        <v/>
      </c>
      <c r="K3" s="25" t="str">
        <f>$N$18</f>
        <v>**</v>
      </c>
      <c r="L3" s="25" t="str">
        <f>$N$19</f>
        <v/>
      </c>
      <c r="M3" s="25" t="str">
        <f>$N$20</f>
        <v>**</v>
      </c>
      <c r="N3" s="25" t="str">
        <f>$N$21</f>
        <v>**</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
      </c>
      <c r="CE3" s="25" t="str">
        <f>$N$90</f>
        <v xml:space="preserve">  </v>
      </c>
      <c r="CF3" s="25" t="str">
        <f>$N$91</f>
        <v>**</v>
      </c>
      <c r="CG3" s="25" t="str">
        <f>$N$92</f>
        <v xml:space="preserve">  </v>
      </c>
      <c r="CH3" s="25" t="str">
        <f>$N$93</f>
        <v>**</v>
      </c>
      <c r="CI3" s="25" t="str">
        <f>$N$94</f>
        <v>**</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361"/>
      <c r="B6" s="361"/>
      <c r="C6" s="362" t="s">
        <v>175</v>
      </c>
      <c r="D6" s="363"/>
      <c r="E6" s="363"/>
      <c r="F6" s="363"/>
      <c r="G6" s="363"/>
      <c r="H6" s="363"/>
      <c r="I6" s="363"/>
      <c r="J6" s="363"/>
      <c r="K6" s="44"/>
      <c r="L6" s="24">
        <v>46276</v>
      </c>
      <c r="M6" s="45">
        <f ca="1">YEAR(TODAY())</f>
        <v>2026</v>
      </c>
      <c r="N6" s="46">
        <f>YEAR(L6)</f>
        <v>2026</v>
      </c>
      <c r="O6" s="47" t="str">
        <f>"申込締切：令和"&amp;TEXT(L6,"e")&amp;"年"&amp;TEXT(L6,"m")&amp;"月"&amp;TEXT(L6,"d")&amp;"日("&amp;TEXT(L6,"aaa")&amp;")まで"</f>
        <v>申込締切：令和8年9月11日(金)まで</v>
      </c>
      <c r="P6" s="48" t="str">
        <f>"申込締切："&amp;TEXT(L6,"m")&amp;"月"&amp;TEXT(L6,"d")&amp;"日("&amp;TEXT(L6,"aaa")&amp;")まで"</f>
        <v>申込締切：9月11日(金)まで</v>
      </c>
      <c r="R6" s="43"/>
    </row>
    <row r="7" spans="1:93" ht="25.5" customHeight="1">
      <c r="B7" s="50"/>
      <c r="C7" s="364" t="str">
        <f ca="1">IF(L6&gt;0,IF(M6=N6,P6,O6),"")</f>
        <v>申込締切：9月11日(金)まで</v>
      </c>
      <c r="D7" s="364"/>
      <c r="E7" s="365"/>
      <c r="F7" s="51" t="s">
        <v>176</v>
      </c>
      <c r="G7" s="24" t="s">
        <v>177</v>
      </c>
      <c r="H7" s="52"/>
      <c r="I7" s="53"/>
      <c r="J7" s="54"/>
      <c r="K7" s="54"/>
      <c r="M7" s="55">
        <v>0</v>
      </c>
      <c r="N7" s="56">
        <f>IF(LEN(D13)&gt;0,1,0)+IF(LEN(D14)&gt;0,2,0)</f>
        <v>2</v>
      </c>
    </row>
    <row r="8" spans="1:93" ht="18.75" customHeight="1">
      <c r="B8" s="57"/>
      <c r="C8" s="366"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363"/>
      <c r="E8" s="363"/>
      <c r="F8" s="363"/>
      <c r="G8" s="363"/>
      <c r="H8" s="363"/>
      <c r="I8" s="363"/>
      <c r="J8" s="363"/>
      <c r="M8" s="1"/>
      <c r="N8" s="46">
        <v>23</v>
      </c>
      <c r="O8" s="58">
        <v>5</v>
      </c>
    </row>
    <row r="9" spans="1:93" ht="19.5" customHeight="1">
      <c r="B9" s="59"/>
      <c r="C9" s="60" t="s">
        <v>178</v>
      </c>
      <c r="D9" s="61" t="s">
        <v>179</v>
      </c>
      <c r="E9" s="367"/>
      <c r="F9" s="368"/>
      <c r="G9" s="62" t="s">
        <v>180</v>
      </c>
      <c r="H9" s="369"/>
      <c r="I9" s="370"/>
      <c r="J9" s="63"/>
      <c r="K9" s="64" t="s">
        <v>181</v>
      </c>
      <c r="L9" s="65">
        <f>IFERROR(FIND(CHAR(10),E9),0)</f>
        <v>0</v>
      </c>
      <c r="M9" s="2" t="s">
        <v>0</v>
      </c>
      <c r="N9" s="66" t="str">
        <f>IF(LEN(E9)&gt;0,E9,"")</f>
        <v/>
      </c>
      <c r="O9" s="58" t="s">
        <v>182</v>
      </c>
      <c r="Q9" s="67" t="str">
        <f>IF(L9+L10=0,"",IF(L9&gt;0,"「姓」","")&amp;IF(L10&gt;0,"「名」","")&amp;"改行しないでください")</f>
        <v/>
      </c>
    </row>
    <row r="10" spans="1:93" ht="19.5" customHeight="1">
      <c r="C10" s="60" t="s">
        <v>183</v>
      </c>
      <c r="D10" s="68"/>
      <c r="E10" s="69" t="s">
        <v>184</v>
      </c>
      <c r="F10" s="350"/>
      <c r="G10" s="351"/>
      <c r="H10" s="70" t="s">
        <v>185</v>
      </c>
      <c r="I10" s="352"/>
      <c r="J10" s="353"/>
      <c r="K10" s="354"/>
      <c r="L10" s="65">
        <f>IFERROR(FIND(CHAR(10),H9),0)</f>
        <v>0</v>
      </c>
      <c r="M10" s="2" t="s">
        <v>1</v>
      </c>
      <c r="N10" s="66" t="str">
        <f>IF(LEN(H9)&gt;0,H9,"")</f>
        <v/>
      </c>
      <c r="O10" s="58" t="s">
        <v>182</v>
      </c>
      <c r="Q10" s="67" t="str">
        <f>IF(L11+L12=0,"",IF(L11&gt;0,"「姓かな」","")&amp;IF(L12&gt;0,"「名かな」","")&amp;"改行しないでください")</f>
        <v/>
      </c>
      <c r="S10" s="49" t="str">
        <f>IF(LENB(DBCS(F10))-LENB(ASC(F10))=0,"",1)</f>
        <v/>
      </c>
    </row>
    <row r="11" spans="1:93" ht="19.5" customHeight="1">
      <c r="C11" s="60" t="s">
        <v>186</v>
      </c>
      <c r="D11" s="355"/>
      <c r="E11" s="356"/>
      <c r="F11" s="356"/>
      <c r="G11" s="357" t="str">
        <f>IF(LEN(D11)&gt;0,D11,"")</f>
        <v/>
      </c>
      <c r="H11" s="357"/>
      <c r="I11" s="71"/>
      <c r="J11" s="71"/>
      <c r="K11" s="72">
        <v>5</v>
      </c>
      <c r="L11" s="65">
        <f>IFERROR(FIND(CHAR(10),F10),0)</f>
        <v>0</v>
      </c>
      <c r="M11" s="2" t="s">
        <v>2</v>
      </c>
      <c r="N11" s="66" t="str">
        <f>IF(LEN(F10)&gt;0,F10,"")</f>
        <v/>
      </c>
      <c r="O11" s="58" t="s">
        <v>182</v>
      </c>
      <c r="Q11" s="67"/>
    </row>
    <row r="12" spans="1:93" ht="19.5" customHeight="1">
      <c r="C12" s="14" t="s">
        <v>187</v>
      </c>
      <c r="D12" s="358"/>
      <c r="E12" s="359"/>
      <c r="F12" s="359"/>
      <c r="G12" s="73"/>
      <c r="H12" s="74"/>
      <c r="I12" s="75"/>
      <c r="J12" s="74"/>
      <c r="K12" s="72">
        <v>7</v>
      </c>
      <c r="L12" s="65">
        <f>IFERROR(FIND(CHAR(10),I10),0)</f>
        <v>0</v>
      </c>
      <c r="M12" s="1" t="s">
        <v>3</v>
      </c>
      <c r="N12" s="66" t="str">
        <f>IF(LEN(I10)&gt;0,I10,"")</f>
        <v/>
      </c>
      <c r="O12" s="58" t="s">
        <v>182</v>
      </c>
    </row>
    <row r="13" spans="1:93" ht="19.5" customHeight="1">
      <c r="C13" s="8" t="s">
        <v>188</v>
      </c>
      <c r="D13" s="360"/>
      <c r="E13" s="233"/>
      <c r="F13" s="233"/>
      <c r="G13" s="233"/>
      <c r="H13" s="233"/>
      <c r="I13" s="233"/>
      <c r="J13" s="233"/>
      <c r="K13" s="263"/>
      <c r="M13" s="2" t="s">
        <v>4</v>
      </c>
      <c r="N13" s="76" t="str">
        <f>IF(LEN(D11)&gt;0,D11,"")</f>
        <v/>
      </c>
      <c r="O13" s="58" t="s">
        <v>182</v>
      </c>
      <c r="Q13" s="67" t="str">
        <f>IF(L17=0,"","「勤務先名称」改行しないでください")</f>
        <v/>
      </c>
      <c r="R13" s="77" t="s">
        <v>189</v>
      </c>
    </row>
    <row r="14" spans="1:93" ht="19.5" hidden="1" customHeight="1">
      <c r="C14" s="8"/>
      <c r="D14" s="342" t="s">
        <v>190</v>
      </c>
      <c r="E14" s="330"/>
      <c r="F14" s="330"/>
      <c r="G14" s="330"/>
      <c r="H14" s="330"/>
      <c r="I14" s="330"/>
      <c r="J14" s="330"/>
      <c r="K14" s="251"/>
      <c r="M14" s="2" t="s">
        <v>5</v>
      </c>
      <c r="N14" s="76" t="str">
        <f>IF(LEN(D14)&gt;0,D14,"")</f>
        <v>**</v>
      </c>
      <c r="O14" s="58"/>
      <c r="Q14" s="67"/>
      <c r="R14" s="77" t="s">
        <v>191</v>
      </c>
    </row>
    <row r="15" spans="1:93" ht="19.5" customHeight="1">
      <c r="C15" s="60" t="s">
        <v>192</v>
      </c>
      <c r="D15" s="342"/>
      <c r="E15" s="330"/>
      <c r="F15" s="330"/>
      <c r="G15" s="330"/>
      <c r="H15" s="330"/>
      <c r="I15" s="330"/>
      <c r="J15" s="330"/>
      <c r="K15" s="251"/>
      <c r="L15" s="65">
        <f>IFERROR(FIND(CHAR(10),D15),0)</f>
        <v>0</v>
      </c>
      <c r="M15" s="2" t="s">
        <v>6</v>
      </c>
      <c r="N15" s="76" t="str">
        <f>IF(LEN(D15)&gt;0,D15,"")</f>
        <v/>
      </c>
      <c r="O15" s="58" t="s">
        <v>182</v>
      </c>
      <c r="Q15" s="67" t="str">
        <f>IF(L15=0,"","「所属部署」改行しないでください")</f>
        <v/>
      </c>
      <c r="R15" s="77" t="s">
        <v>193</v>
      </c>
    </row>
    <row r="16" spans="1:93" ht="19.5" hidden="1" customHeight="1">
      <c r="C16" s="60"/>
      <c r="D16" s="343" t="s">
        <v>194</v>
      </c>
      <c r="E16" s="344"/>
      <c r="F16" s="344"/>
      <c r="G16" s="344"/>
      <c r="H16" s="345"/>
      <c r="I16" s="345"/>
      <c r="J16" s="345"/>
      <c r="K16" s="346"/>
      <c r="L16" s="65">
        <f t="shared" ref="L16:L17" si="0">IFERROR(FIND(CHAR(10),D16),0)</f>
        <v>0</v>
      </c>
      <c r="M16" s="2" t="s">
        <v>7</v>
      </c>
      <c r="N16" s="78" t="str">
        <f>IF(LEN(D12)&gt;0,D12,"")</f>
        <v/>
      </c>
      <c r="O16" s="58" t="s">
        <v>182</v>
      </c>
      <c r="Q16" s="67" t="str">
        <f>IF(L18=0,"","「現職種」改行しないでください")</f>
        <v/>
      </c>
    </row>
    <row r="17" spans="2:22" ht="19.5" customHeight="1">
      <c r="C17" s="60" t="s">
        <v>195</v>
      </c>
      <c r="D17" s="342"/>
      <c r="E17" s="347"/>
      <c r="F17" s="347"/>
      <c r="G17" s="347"/>
      <c r="H17" s="347"/>
      <c r="I17" s="347"/>
      <c r="J17" s="347"/>
      <c r="K17" s="251"/>
      <c r="L17" s="65">
        <f t="shared" si="0"/>
        <v>0</v>
      </c>
      <c r="M17" s="2" t="s">
        <v>8</v>
      </c>
      <c r="N17" s="66" t="str">
        <f>IF(LEN(D13)&gt;0,D13,"")</f>
        <v/>
      </c>
      <c r="O17" s="58" t="s">
        <v>182</v>
      </c>
      <c r="Q17" s="67" t="str">
        <f>IF(L19=0,"","「現職名」改行しないでください")</f>
        <v/>
      </c>
    </row>
    <row r="18" spans="2:22" ht="19.5" hidden="1" customHeight="1">
      <c r="B18" s="24" t="s">
        <v>196</v>
      </c>
      <c r="C18" s="79"/>
      <c r="D18" s="348"/>
      <c r="E18" s="349"/>
      <c r="F18" s="349"/>
      <c r="G18" s="80" t="s">
        <v>194</v>
      </c>
      <c r="H18" s="81" t="s">
        <v>197</v>
      </c>
      <c r="I18" s="80" t="s">
        <v>194</v>
      </c>
      <c r="J18" s="306" t="s">
        <v>198</v>
      </c>
      <c r="K18" s="224"/>
      <c r="L18" s="65">
        <f>IFERROR(FIND(CHAR(10),D16),0)</f>
        <v>0</v>
      </c>
      <c r="M18" s="1" t="s">
        <v>9</v>
      </c>
      <c r="N18" s="66" t="str">
        <f t="shared" ref="N18:N19" si="1">IF(LEN(D16)&gt;0,D16,"")</f>
        <v>**</v>
      </c>
      <c r="O18" s="58" t="s">
        <v>182</v>
      </c>
      <c r="P18" s="82" t="s">
        <v>199</v>
      </c>
      <c r="Q18" s="24">
        <f>IF(F93+F94=100,1,IF(G18="＊＊＊",0,IF(F93&lt;=G18,IF(G18&lt;=F94,1,0),0)))</f>
        <v>1</v>
      </c>
    </row>
    <row r="19" spans="2:22" ht="69" customHeight="1">
      <c r="B19" s="83" t="s">
        <v>200</v>
      </c>
      <c r="C19" s="84" t="s">
        <v>201</v>
      </c>
      <c r="D19" s="336"/>
      <c r="E19" s="337"/>
      <c r="F19" s="337"/>
      <c r="G19" s="337"/>
      <c r="H19" s="337"/>
      <c r="I19" s="337"/>
      <c r="J19" s="337"/>
      <c r="K19" s="64"/>
      <c r="L19" s="65">
        <f>IFERROR(FIND(CHAR(10),D17),0)</f>
        <v>0</v>
      </c>
      <c r="M19" s="1" t="s">
        <v>10</v>
      </c>
      <c r="N19" s="66" t="str">
        <f t="shared" si="1"/>
        <v/>
      </c>
      <c r="O19" s="85" t="s">
        <v>182</v>
      </c>
      <c r="P19" s="24">
        <f>ROUNDDOWN(U19,0)+V19</f>
        <v>1</v>
      </c>
      <c r="Q19" s="67" t="str">
        <f>IF(L22=0,"","「参加実績」改行しないでください")</f>
        <v/>
      </c>
      <c r="R19" s="86" t="str">
        <f>IF(LEN(D19)&gt;0,"",IF(D35="①発達障害者地域支援マネジャー基礎研修修了者","⇦ 記入お願いします（必須）",""))</f>
        <v/>
      </c>
      <c r="S19" s="87">
        <f>LENB(D19)</f>
        <v>0</v>
      </c>
      <c r="T19" s="24">
        <f>S19/V19</f>
        <v>0</v>
      </c>
      <c r="U19" s="24">
        <f>S19/62</f>
        <v>0</v>
      </c>
      <c r="V19" s="24">
        <f>LEN(D19)-LEN(SUBSTITUTE(D19,CHAR(10),""))+1</f>
        <v>1</v>
      </c>
    </row>
    <row r="20" spans="2:22" ht="19.5" hidden="1" customHeight="1">
      <c r="B20" s="83" t="s">
        <v>202</v>
      </c>
      <c r="C20" s="14"/>
      <c r="D20" s="338" t="s">
        <v>194</v>
      </c>
      <c r="E20" s="339"/>
      <c r="F20" s="88"/>
      <c r="G20" s="89"/>
      <c r="H20" s="90"/>
      <c r="I20" s="91"/>
      <c r="J20" s="92" t="b">
        <v>1</v>
      </c>
      <c r="K20" s="93"/>
      <c r="L20" s="94"/>
      <c r="M20" s="1" t="s">
        <v>11</v>
      </c>
      <c r="N20" s="95" t="str">
        <f>IF(LEN(G18)&gt;0,G18,"")</f>
        <v>**</v>
      </c>
      <c r="O20" s="85" t="s">
        <v>182</v>
      </c>
      <c r="R20" s="96"/>
    </row>
    <row r="21" spans="2:22" ht="19.5" hidden="1" customHeight="1">
      <c r="B21" s="83" t="s">
        <v>202</v>
      </c>
      <c r="C21" s="14"/>
      <c r="D21" s="340" t="s">
        <v>194</v>
      </c>
      <c r="E21" s="291"/>
      <c r="F21" s="97"/>
      <c r="G21" s="98"/>
      <c r="H21" s="99"/>
      <c r="I21" s="100"/>
      <c r="J21" s="101" t="b">
        <v>1</v>
      </c>
      <c r="K21" s="72"/>
      <c r="L21" s="94"/>
      <c r="M21" s="2" t="s">
        <v>12</v>
      </c>
      <c r="N21" s="95" t="str">
        <f>IF(LEN(I18)&gt;0,I18,"")</f>
        <v>**</v>
      </c>
      <c r="O21" s="85" t="s">
        <v>182</v>
      </c>
      <c r="R21" s="96"/>
    </row>
    <row r="22" spans="2:22" ht="19.5" hidden="1" customHeight="1">
      <c r="B22" s="83" t="s">
        <v>202</v>
      </c>
      <c r="C22" s="14"/>
      <c r="D22" s="333" t="s">
        <v>194</v>
      </c>
      <c r="E22" s="334"/>
      <c r="F22" s="334"/>
      <c r="G22" s="335" t="str">
        <f>IF(LEN(D22)&gt;0,D22,"")</f>
        <v>**</v>
      </c>
      <c r="H22" s="335"/>
      <c r="I22" s="102"/>
      <c r="J22" s="102"/>
      <c r="K22" s="64">
        <v>5</v>
      </c>
      <c r="L22" s="65">
        <f t="shared" ref="L22" si="2">IFERROR(FIND(CHAR(10),D22),0)</f>
        <v>0</v>
      </c>
      <c r="M22" s="3" t="s">
        <v>13</v>
      </c>
      <c r="N22" s="103" t="str">
        <f>IF(LEN(D19)&gt;0,D19,"")</f>
        <v/>
      </c>
      <c r="O22" s="58" t="s">
        <v>182</v>
      </c>
    </row>
    <row r="23" spans="2:22" ht="19.5" hidden="1" customHeight="1">
      <c r="B23" s="83" t="s">
        <v>202</v>
      </c>
      <c r="C23" s="14"/>
      <c r="D23" s="341" t="s">
        <v>194</v>
      </c>
      <c r="E23" s="330"/>
      <c r="F23" s="104"/>
      <c r="G23" s="105"/>
      <c r="H23" s="106"/>
      <c r="I23" s="107"/>
      <c r="J23" s="108" t="b">
        <v>1</v>
      </c>
      <c r="K23" s="64"/>
      <c r="L23" s="94"/>
      <c r="M23" s="4" t="s">
        <v>14</v>
      </c>
      <c r="N23" s="109" t="str">
        <f>IF(LEN(D20)&gt;0,D20,"")</f>
        <v>**</v>
      </c>
      <c r="O23" s="58" t="s">
        <v>203</v>
      </c>
    </row>
    <row r="24" spans="2:22" ht="19.5" hidden="1" customHeight="1">
      <c r="B24" s="83" t="s">
        <v>202</v>
      </c>
      <c r="C24" s="14"/>
      <c r="D24" s="325" t="s">
        <v>194</v>
      </c>
      <c r="E24" s="326"/>
      <c r="F24" s="326"/>
      <c r="G24" s="326"/>
      <c r="H24" s="110"/>
      <c r="I24" s="110"/>
      <c r="J24" s="110"/>
      <c r="K24" s="64"/>
      <c r="L24" s="24">
        <f t="shared" ref="L24:L25" si="3">IFERROR(FIND(CHAR(10),D24),0)</f>
        <v>0</v>
      </c>
      <c r="M24" s="5" t="s">
        <v>15</v>
      </c>
      <c r="N24" s="95" t="str">
        <f t="shared" ref="N24:N27" si="4">IF(LEN(D21)&gt;0,D21,"")</f>
        <v>**</v>
      </c>
      <c r="O24" s="58" t="s">
        <v>203</v>
      </c>
    </row>
    <row r="25" spans="2:22" ht="19.5" hidden="1" customHeight="1">
      <c r="B25" s="83" t="s">
        <v>202</v>
      </c>
      <c r="C25" s="14"/>
      <c r="D25" s="327" t="s">
        <v>194</v>
      </c>
      <c r="E25" s="328"/>
      <c r="F25" s="328"/>
      <c r="G25" s="328"/>
      <c r="H25" s="111" t="s">
        <v>204</v>
      </c>
      <c r="I25" s="110"/>
      <c r="J25" s="110"/>
      <c r="K25" s="64"/>
      <c r="L25" s="24">
        <f t="shared" si="3"/>
        <v>0</v>
      </c>
      <c r="M25" s="5" t="s">
        <v>16</v>
      </c>
      <c r="N25" s="95" t="str">
        <f t="shared" si="4"/>
        <v>**</v>
      </c>
      <c r="O25" s="58" t="s">
        <v>203</v>
      </c>
    </row>
    <row r="26" spans="2:22" ht="19.5" hidden="1" customHeight="1">
      <c r="B26" s="83" t="s">
        <v>202</v>
      </c>
      <c r="C26" s="14"/>
      <c r="D26" s="329" t="s">
        <v>194</v>
      </c>
      <c r="E26" s="330"/>
      <c r="F26" s="330"/>
      <c r="G26" s="330"/>
      <c r="H26" s="330"/>
      <c r="I26" s="330"/>
      <c r="J26" s="330"/>
      <c r="K26" s="251"/>
      <c r="L26" s="94"/>
      <c r="M26" s="5" t="s">
        <v>17</v>
      </c>
      <c r="N26" s="95" t="str">
        <f t="shared" si="4"/>
        <v>**</v>
      </c>
      <c r="O26" s="58" t="s">
        <v>203</v>
      </c>
    </row>
    <row r="27" spans="2:22" ht="21.75" hidden="1" customHeight="1">
      <c r="B27" s="83" t="s">
        <v>202</v>
      </c>
      <c r="C27" s="14"/>
      <c r="D27" s="112"/>
      <c r="E27" s="331"/>
      <c r="F27" s="332"/>
      <c r="G27" s="80" t="s">
        <v>194</v>
      </c>
      <c r="H27" s="113" t="s">
        <v>197</v>
      </c>
      <c r="I27" s="114" t="s">
        <v>194</v>
      </c>
      <c r="J27" s="323" t="s">
        <v>198</v>
      </c>
      <c r="K27" s="324"/>
      <c r="L27" s="94"/>
      <c r="M27" s="5" t="s">
        <v>18</v>
      </c>
      <c r="N27" s="95" t="str">
        <f t="shared" si="4"/>
        <v>**</v>
      </c>
      <c r="O27" s="58" t="s">
        <v>203</v>
      </c>
      <c r="P27" s="82" t="s">
        <v>205</v>
      </c>
      <c r="Q27" s="24">
        <f>IF(G93+G94=100,1,IF(G27="＊＊＊",0,IF(G93&lt;=G27,IF(G27&lt;=G94,1,0),0)))</f>
        <v>1</v>
      </c>
    </row>
    <row r="28" spans="2:22" ht="19.5" hidden="1" customHeight="1">
      <c r="B28" s="83" t="s">
        <v>202</v>
      </c>
      <c r="C28" s="14"/>
      <c r="D28" s="333" t="s">
        <v>194</v>
      </c>
      <c r="E28" s="334"/>
      <c r="F28" s="334"/>
      <c r="G28" s="335" t="str">
        <f>IF(LEN(D28)&gt;0,D28,"")</f>
        <v>**</v>
      </c>
      <c r="H28" s="335"/>
      <c r="I28" s="102"/>
      <c r="J28" s="102"/>
      <c r="K28" s="64">
        <v>5</v>
      </c>
      <c r="L28" s="94"/>
      <c r="M28" s="5" t="s">
        <v>19</v>
      </c>
      <c r="N28" s="95" t="str">
        <f>IF(LEN(D25)&gt;0,D25,"")</f>
        <v>**</v>
      </c>
      <c r="O28" s="58" t="s">
        <v>203</v>
      </c>
    </row>
    <row r="29" spans="2:22" ht="19.5" hidden="1" customHeight="1">
      <c r="B29" s="83"/>
      <c r="C29" s="14"/>
      <c r="D29" s="115"/>
      <c r="E29" s="318" t="s">
        <v>194</v>
      </c>
      <c r="F29" s="318"/>
      <c r="G29" s="318"/>
      <c r="H29" s="116" t="s">
        <v>206</v>
      </c>
      <c r="I29" s="319" t="s">
        <v>190</v>
      </c>
      <c r="J29" s="250"/>
      <c r="K29" s="320"/>
      <c r="L29" s="94"/>
      <c r="M29" s="5" t="s">
        <v>20</v>
      </c>
      <c r="N29" s="95" t="str">
        <f>IF(E29="**","**",E29&amp;IF(LEN(I29)&gt;0,I29,""))</f>
        <v>**</v>
      </c>
      <c r="O29" s="58" t="s">
        <v>207</v>
      </c>
    </row>
    <row r="30" spans="2:22" ht="19.5" hidden="1" customHeight="1">
      <c r="B30" s="83"/>
      <c r="C30" s="14"/>
      <c r="D30" s="112"/>
      <c r="E30" s="117"/>
      <c r="F30" s="118"/>
      <c r="G30" s="80" t="s">
        <v>194</v>
      </c>
      <c r="H30" s="81" t="s">
        <v>197</v>
      </c>
      <c r="I30" s="80" t="s">
        <v>194</v>
      </c>
      <c r="J30" s="306" t="s">
        <v>198</v>
      </c>
      <c r="K30" s="224"/>
      <c r="L30" s="94"/>
      <c r="M30" s="5" t="s">
        <v>21</v>
      </c>
      <c r="N30" s="95" t="str">
        <f>IF(LEN(G30)&gt;0,G30,"")</f>
        <v>**</v>
      </c>
      <c r="O30" s="58" t="s">
        <v>203</v>
      </c>
      <c r="P30" s="82" t="s">
        <v>208</v>
      </c>
      <c r="Q30" s="24">
        <f>IF(H93+H94=100,1,IF(G30="＊＊＊",0,IF(H93&lt;=G30,IF(G30&lt;=H94,1,0),0)))</f>
        <v>1</v>
      </c>
    </row>
    <row r="31" spans="2:22" ht="19.5" hidden="1" customHeight="1">
      <c r="B31" s="83"/>
      <c r="C31" s="14"/>
      <c r="D31" s="321" t="s">
        <v>190</v>
      </c>
      <c r="E31" s="322"/>
      <c r="F31" s="322"/>
      <c r="G31" s="322"/>
      <c r="H31" s="110"/>
      <c r="I31" s="110"/>
      <c r="J31" s="110"/>
      <c r="K31" s="64"/>
      <c r="L31" s="24">
        <f t="shared" ref="L31:L32" si="5">IFERROR(FIND(CHAR(10),D31),0)</f>
        <v>0</v>
      </c>
      <c r="M31" s="5" t="s">
        <v>22</v>
      </c>
      <c r="N31" s="95" t="str">
        <f>IF(LEN(I30)&gt;0,I30,"")</f>
        <v>**</v>
      </c>
      <c r="O31" s="58" t="s">
        <v>203</v>
      </c>
    </row>
    <row r="32" spans="2:22" ht="19.5" hidden="1" customHeight="1">
      <c r="B32" s="83"/>
      <c r="C32" s="14"/>
      <c r="D32" s="321" t="s">
        <v>190</v>
      </c>
      <c r="E32" s="322"/>
      <c r="F32" s="322"/>
      <c r="G32" s="322"/>
      <c r="H32" s="110"/>
      <c r="I32" s="110"/>
      <c r="J32" s="110"/>
      <c r="K32" s="64"/>
      <c r="L32" s="24">
        <f t="shared" si="5"/>
        <v>0</v>
      </c>
      <c r="M32" s="5" t="s">
        <v>23</v>
      </c>
      <c r="N32" s="95" t="str">
        <f>IF(LEN(D31)&gt;0,D31,"")</f>
        <v>**</v>
      </c>
      <c r="O32" s="58" t="s">
        <v>203</v>
      </c>
    </row>
    <row r="33" spans="1:20" ht="19.5" hidden="1" customHeight="1">
      <c r="B33" s="83" t="s">
        <v>202</v>
      </c>
      <c r="C33" s="79"/>
      <c r="D33" s="119"/>
      <c r="E33" s="120"/>
      <c r="F33" s="121"/>
      <c r="G33" s="122" t="s">
        <v>194</v>
      </c>
      <c r="H33" s="123" t="s">
        <v>197</v>
      </c>
      <c r="I33" s="122" t="s">
        <v>194</v>
      </c>
      <c r="J33" s="323" t="s">
        <v>198</v>
      </c>
      <c r="K33" s="324"/>
      <c r="L33" s="94"/>
      <c r="M33" s="5" t="s">
        <v>24</v>
      </c>
      <c r="N33" s="95" t="str">
        <f>IF(LEN(D32)&gt;0,D32,"")</f>
        <v>**</v>
      </c>
      <c r="O33" s="58" t="s">
        <v>203</v>
      </c>
      <c r="P33" s="82" t="s">
        <v>209</v>
      </c>
      <c r="Q33" s="24">
        <f>IF(I93+I94=100,1,IF(G33="＊＊＊",0,IF(I93&lt;=G33,IF(G33&lt;=I94,1,0),0)))</f>
        <v>1</v>
      </c>
    </row>
    <row r="34" spans="1:20" ht="19.5" hidden="1" customHeight="1">
      <c r="B34" s="83" t="s">
        <v>202</v>
      </c>
      <c r="C34" s="14"/>
      <c r="D34" s="124"/>
      <c r="E34" s="125"/>
      <c r="F34" s="126"/>
      <c r="G34" s="127" t="s">
        <v>194</v>
      </c>
      <c r="H34" s="128" t="s">
        <v>197</v>
      </c>
      <c r="I34" s="127" t="s">
        <v>190</v>
      </c>
      <c r="J34" s="306" t="s">
        <v>198</v>
      </c>
      <c r="K34" s="224"/>
      <c r="L34" s="94"/>
      <c r="M34" s="5" t="s">
        <v>25</v>
      </c>
      <c r="N34" s="95" t="str">
        <f>IF(LEN(D26)&gt;0,D26,"")</f>
        <v>**</v>
      </c>
      <c r="O34" s="58" t="s">
        <v>203</v>
      </c>
      <c r="P34" s="82" t="s">
        <v>210</v>
      </c>
      <c r="Q34" s="24">
        <f>IF(J93+J94=100,1,IF(G34="＊＊＊",0,IF(J94&lt;=G34,IF(G34&lt;=J95,1,0),0)))</f>
        <v>1</v>
      </c>
    </row>
    <row r="35" spans="1:20" ht="20.100000000000001" customHeight="1">
      <c r="B35" s="83" t="s">
        <v>200</v>
      </c>
      <c r="C35" s="129" t="s">
        <v>211</v>
      </c>
      <c r="D35" s="307"/>
      <c r="E35" s="308"/>
      <c r="F35" s="308"/>
      <c r="G35" s="308"/>
      <c r="H35" s="308"/>
      <c r="I35" s="308"/>
      <c r="J35" s="130"/>
      <c r="K35" s="131" t="str">
        <f>IF(L35=0,"",L35)</f>
        <v/>
      </c>
      <c r="L35" s="94" t="str">
        <f>IFERROR(VLOOKUP(D35,E121:F125,2),"")</f>
        <v/>
      </c>
      <c r="M35" s="5" t="s">
        <v>26</v>
      </c>
      <c r="N35" s="95" t="str">
        <f>IF(LEN(G27)&gt;0,G27,"")</f>
        <v>**</v>
      </c>
      <c r="O35" s="58" t="s">
        <v>203</v>
      </c>
    </row>
    <row r="36" spans="1:20" ht="45" customHeight="1">
      <c r="C36" s="132" t="str">
        <f>IF(A5=1,"郵便物の送付先を記入してください","連絡先を記入してください")</f>
        <v>連絡先を記入してください</v>
      </c>
      <c r="D36" s="133"/>
      <c r="E36" s="309" t="s">
        <v>212</v>
      </c>
      <c r="F36" s="310"/>
      <c r="G36" s="310"/>
      <c r="H36" s="310"/>
      <c r="I36" s="310"/>
      <c r="J36" s="310"/>
      <c r="K36" s="310"/>
      <c r="L36" s="94"/>
      <c r="M36" s="5" t="s">
        <v>27</v>
      </c>
      <c r="N36" s="95" t="str">
        <f>IF(LEN(I27)&gt;0,I27,"")</f>
        <v>**</v>
      </c>
      <c r="O36" s="58" t="s">
        <v>203</v>
      </c>
    </row>
    <row r="37" spans="1:20" ht="19.5" customHeight="1">
      <c r="B37" s="24" t="s">
        <v>202</v>
      </c>
      <c r="C37" s="7" t="s">
        <v>34</v>
      </c>
      <c r="D37" s="311"/>
      <c r="E37" s="261"/>
      <c r="F37" s="134"/>
      <c r="G37" s="134"/>
      <c r="H37" s="134"/>
      <c r="I37" s="134"/>
      <c r="J37" s="134"/>
      <c r="K37" s="135"/>
      <c r="L37" s="94"/>
      <c r="M37" s="5" t="s">
        <v>28</v>
      </c>
      <c r="N37" s="136" t="str">
        <f>IF(LEN(D28)&gt;0,D28,"")</f>
        <v>**</v>
      </c>
      <c r="O37" s="58" t="s">
        <v>203</v>
      </c>
      <c r="Q37" s="137" t="str">
        <f>IF(A5=1,IF(R$36=3,"テキスト送付住所は下記の通りになります",R37),"")</f>
        <v/>
      </c>
    </row>
    <row r="38" spans="1:20" ht="19.5" customHeight="1">
      <c r="B38" s="24" t="s">
        <v>202</v>
      </c>
      <c r="C38" s="312" t="s">
        <v>213</v>
      </c>
      <c r="D38" s="314"/>
      <c r="E38" s="315"/>
      <c r="F38" s="315"/>
      <c r="G38" s="315"/>
      <c r="H38" s="315"/>
      <c r="I38" s="138" t="s">
        <v>214</v>
      </c>
      <c r="J38" s="139"/>
      <c r="K38" s="140" t="str">
        <f>IF(J38=1,"自宅",IF(J38=2,"勤務先",""))</f>
        <v/>
      </c>
      <c r="L38" s="24">
        <f t="shared" ref="L38:L39" si="6">IFERROR(FIND(CHAR(10),D38),0)</f>
        <v>0</v>
      </c>
      <c r="M38" s="5" t="s">
        <v>29</v>
      </c>
      <c r="N38" s="95" t="str">
        <f>IF(LEN(G33)&gt;0,G33,"")</f>
        <v>**</v>
      </c>
      <c r="O38" s="58" t="s">
        <v>203</v>
      </c>
      <c r="Q38" s="141" t="str">
        <f>IF(A5=1,IF(R$36=3,"〒"&amp;D37,R38),"")</f>
        <v/>
      </c>
    </row>
    <row r="39" spans="1:20" ht="19.5" customHeight="1">
      <c r="B39" s="24" t="s">
        <v>215</v>
      </c>
      <c r="C39" s="313"/>
      <c r="D39" s="316"/>
      <c r="E39" s="317"/>
      <c r="F39" s="317"/>
      <c r="G39" s="317"/>
      <c r="H39" s="317"/>
      <c r="I39" s="138"/>
      <c r="J39" s="138" t="s">
        <v>216</v>
      </c>
      <c r="K39" s="135"/>
      <c r="L39" s="24">
        <f t="shared" si="6"/>
        <v>0</v>
      </c>
      <c r="M39" s="5" t="s">
        <v>30</v>
      </c>
      <c r="N39" s="95" t="str">
        <f>IF(LEN(I33)&gt;0,I33,"")</f>
        <v>**</v>
      </c>
      <c r="O39" s="58" t="s">
        <v>203</v>
      </c>
      <c r="Q39" s="141" t="str">
        <f>IF(A5=1,IF(R$36=3,D38,R39),"")</f>
        <v/>
      </c>
    </row>
    <row r="40" spans="1:20" ht="19.5" customHeight="1">
      <c r="B40" s="24" t="s">
        <v>202</v>
      </c>
      <c r="C40" s="8" t="s">
        <v>37</v>
      </c>
      <c r="D40" s="295"/>
      <c r="E40" s="261"/>
      <c r="F40" s="261"/>
      <c r="G40" s="142"/>
      <c r="H40" s="142"/>
      <c r="I40" s="138" t="s">
        <v>217</v>
      </c>
      <c r="J40" s="139"/>
      <c r="K40" s="140" t="str">
        <f>IF(J40=1,"個人",IF(J40=2,"勤務先",""))</f>
        <v/>
      </c>
      <c r="L40" s="94"/>
      <c r="M40" s="5" t="s">
        <v>31</v>
      </c>
      <c r="N40" s="95" t="str">
        <f>IF(LEN(G34)&gt;0,G34,"")</f>
        <v>**</v>
      </c>
      <c r="O40" s="58" t="s">
        <v>203</v>
      </c>
      <c r="Q40" s="141" t="str">
        <f>IF(A5=1,IF(R$36=3,IF(LEN(D39)&gt;0,D39,""),R40),"")</f>
        <v/>
      </c>
    </row>
    <row r="41" spans="1:20" ht="19.5" customHeight="1">
      <c r="B41" s="24" t="s">
        <v>215</v>
      </c>
      <c r="C41" s="8" t="s">
        <v>218</v>
      </c>
      <c r="D41" s="296"/>
      <c r="E41" s="233"/>
      <c r="F41" s="233"/>
      <c r="G41" s="233"/>
      <c r="H41" s="233"/>
      <c r="I41" s="138" t="s">
        <v>217</v>
      </c>
      <c r="J41" s="139"/>
      <c r="K41" s="140" t="str">
        <f>IF(J41=1,"個人",IF(J41=2,"勤務先",""))</f>
        <v/>
      </c>
      <c r="L41" s="94"/>
      <c r="M41" s="5" t="s">
        <v>32</v>
      </c>
      <c r="N41" s="95" t="str">
        <f>IF(LEN(I34)&gt;0,I34,"")</f>
        <v>**</v>
      </c>
      <c r="O41" s="58" t="s">
        <v>203</v>
      </c>
      <c r="Q41" s="141" t="str">
        <f>IF(A5=1,IF(J38=2,IF(R$36=0,IF(LEN(D13)&gt;0,D13,""),R41),""),"")</f>
        <v/>
      </c>
    </row>
    <row r="42" spans="1:20" ht="20.25" customHeight="1">
      <c r="C42" s="143"/>
      <c r="D42" s="297"/>
      <c r="E42" s="297"/>
      <c r="F42" s="297"/>
      <c r="G42" s="297"/>
      <c r="H42" s="297"/>
      <c r="I42" s="297"/>
      <c r="J42" s="297"/>
      <c r="K42" s="297"/>
      <c r="L42" s="94"/>
      <c r="M42" s="6" t="s">
        <v>33</v>
      </c>
      <c r="N42" s="95" t="str">
        <f>IF(LEN(D35)&gt;0,D35,"")</f>
        <v/>
      </c>
      <c r="O42" s="58" t="s">
        <v>182</v>
      </c>
      <c r="Q42" s="144" t="str">
        <f>IF(A5=1,IF(J38=2,IF(R$36=0,"",IF(D17="＊＊＊",D13,D13&amp;CHAR(10)&amp;D15&amp;CHAR(10)&amp;D17&amp;CHAR(10)&amp;E9&amp;" "&amp;H9&amp;" 様")),""),"")</f>
        <v/>
      </c>
    </row>
    <row r="43" spans="1:20" ht="15.75" hidden="1" customHeight="1">
      <c r="B43" s="24" t="s">
        <v>200</v>
      </c>
      <c r="C43" s="298" t="s">
        <v>219</v>
      </c>
      <c r="D43" s="299"/>
      <c r="E43" s="299"/>
      <c r="F43" s="300"/>
      <c r="G43" s="301" t="s">
        <v>215</v>
      </c>
      <c r="H43" s="302"/>
      <c r="I43" s="145"/>
      <c r="J43" s="146"/>
      <c r="K43" s="147"/>
      <c r="L43" s="94"/>
      <c r="M43" s="7" t="s">
        <v>34</v>
      </c>
      <c r="N43" s="148" t="str">
        <f>IF(LEN(D37)&gt;0,D37,"")</f>
        <v/>
      </c>
      <c r="O43" s="58" t="s">
        <v>182</v>
      </c>
      <c r="Q43" s="144"/>
    </row>
    <row r="44" spans="1:20" ht="19.5" hidden="1" customHeight="1">
      <c r="A44" s="149" t="b">
        <f>IF(LEN($G$43)&gt;0,Q44,IF(LEN(Q44)&gt;0,Q44,""))</f>
        <v>0</v>
      </c>
      <c r="B44" s="83" t="s">
        <v>202</v>
      </c>
      <c r="C44" s="303" t="str">
        <f>IF(K43=1,"補聴器外来の有無",IF(G43="予定なし","勤務先に補聴器外来の有無",IF(G43="１年以内に予定あり","異動予定先に補聴器外来の有無","--異動予定を選択してください--")))</f>
        <v>--異動予定を選択してください--</v>
      </c>
      <c r="D44" s="304"/>
      <c r="E44" s="304"/>
      <c r="F44" s="305"/>
      <c r="G44" s="150" t="s">
        <v>194</v>
      </c>
      <c r="H44" s="75"/>
      <c r="I44" s="151"/>
      <c r="J44" s="152" t="b">
        <v>1</v>
      </c>
      <c r="K44" s="153"/>
      <c r="L44" s="94"/>
      <c r="M44" s="8" t="s">
        <v>35</v>
      </c>
      <c r="N44" s="148" t="str">
        <f t="shared" ref="N44" si="7">IF(LEN(D38)&gt;0,D38,"")</f>
        <v/>
      </c>
      <c r="O44" s="58" t="s">
        <v>182</v>
      </c>
      <c r="P44" s="24" t="b">
        <f>IF($G$43="１年以内に予定あり",IF( $G$44="有","×",IF( $G$44="無","×","")),IF($G$43="予定なし",IF( $G$44="有*","×",IF( $G$44="無*","×",""))))</f>
        <v>0</v>
      </c>
      <c r="Q44" s="24" t="b">
        <f>IF(LEN($G$43)&gt;0,P44,"")</f>
        <v>0</v>
      </c>
      <c r="T44" s="154"/>
    </row>
    <row r="45" spans="1:20" ht="19.5" hidden="1" customHeight="1">
      <c r="A45" s="149" t="b">
        <f>IF(LEN($G$43)&gt;0,Q45,IF(LEN(Q45)&gt;0,Q45,""))</f>
        <v>0</v>
      </c>
      <c r="B45" s="155" t="s">
        <v>202</v>
      </c>
      <c r="C45" s="281" t="str">
        <f>IF(K43=1,"補聴器外来の有無",IF(G43="予定なし","勤務先に音場検査装置および補聴器特性試験装置の有無",IF(G43="１年以内に予定あり","異動予定先に音場検査装置および補聴器特性試験装置の有無","")))</f>
        <v/>
      </c>
      <c r="D45" s="284"/>
      <c r="E45" s="284"/>
      <c r="F45" s="285"/>
      <c r="G45" s="150" t="s">
        <v>194</v>
      </c>
      <c r="H45" s="75"/>
      <c r="I45" s="151"/>
      <c r="J45" s="152" t="b">
        <v>1</v>
      </c>
      <c r="K45" s="153"/>
      <c r="L45" s="94"/>
      <c r="M45" s="8" t="s">
        <v>36</v>
      </c>
      <c r="N45" s="148" t="str">
        <f>IF(LEN(J38)&gt;0,J38,"")</f>
        <v/>
      </c>
      <c r="O45" s="58" t="s">
        <v>182</v>
      </c>
      <c r="P45" s="24" t="b">
        <f>IF($G$43="１年以内に予定あり",IF( $G$45="有","×",IF( $G$45="無","×","")),IF($G$43="予定なし",IF( $G$45="有*","×",IF( $G$45="無*","×",""))))</f>
        <v>0</v>
      </c>
      <c r="Q45" s="24" t="b">
        <f>IF(LEN($G$43)&gt;0,P45,"")</f>
        <v>0</v>
      </c>
      <c r="T45" s="154"/>
    </row>
    <row r="46" spans="1:20" ht="19.5" hidden="1" customHeight="1">
      <c r="A46" s="149" t="b">
        <f>IF(LEN($G$43)&gt;0,Q46,IF(LEN(Q46)&gt;0,Q46,""))</f>
        <v>0</v>
      </c>
      <c r="B46" s="155" t="s">
        <v>202</v>
      </c>
      <c r="C46" s="281" t="str">
        <f>IF(K43=1,"補聴器外来の有無",IF(G43="予定なし","受講しない場合、勤務先での補聴器適合検査の算定",IF(G43="１年以内に予定あり","受講しない場合、異動予定先での補聴器適合検査の算定","")))</f>
        <v/>
      </c>
      <c r="D46" s="284"/>
      <c r="E46" s="284"/>
      <c r="F46" s="285"/>
      <c r="G46" s="286" t="s">
        <v>194</v>
      </c>
      <c r="H46" s="287"/>
      <c r="I46" s="287"/>
      <c r="J46" s="287"/>
      <c r="K46" s="288"/>
      <c r="L46" s="94"/>
      <c r="M46" s="8" t="s">
        <v>35</v>
      </c>
      <c r="N46" s="148" t="str">
        <f>IF(LEN(D39)&gt;0,D39,"")</f>
        <v/>
      </c>
      <c r="O46" s="58"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154"/>
    </row>
    <row r="47" spans="1:20" ht="19.5" hidden="1" customHeight="1">
      <c r="B47" s="155" t="s">
        <v>202</v>
      </c>
      <c r="C47" s="5"/>
      <c r="D47" s="156"/>
      <c r="E47" s="157" t="s">
        <v>44</v>
      </c>
      <c r="F47" s="158" t="s">
        <v>194</v>
      </c>
      <c r="G47" s="10" t="s">
        <v>45</v>
      </c>
      <c r="H47" s="158" t="s">
        <v>194</v>
      </c>
      <c r="I47" s="11" t="s">
        <v>46</v>
      </c>
      <c r="J47" s="289" t="s">
        <v>190</v>
      </c>
      <c r="K47" s="270"/>
      <c r="L47" s="94"/>
      <c r="M47" s="8" t="s">
        <v>37</v>
      </c>
      <c r="N47" s="148" t="str">
        <f>IF(LEN(D40)&gt;0,D40,"")</f>
        <v/>
      </c>
      <c r="O47" s="58" t="s">
        <v>182</v>
      </c>
      <c r="T47" s="154"/>
    </row>
    <row r="48" spans="1:20" ht="19.5" hidden="1" customHeight="1">
      <c r="B48" s="155" t="s">
        <v>202</v>
      </c>
      <c r="C48" s="5"/>
      <c r="D48" s="290" t="s">
        <v>194</v>
      </c>
      <c r="E48" s="291"/>
      <c r="F48" s="97"/>
      <c r="G48" s="98"/>
      <c r="H48" s="99" t="s">
        <v>182</v>
      </c>
      <c r="I48" s="100"/>
      <c r="J48" s="101" t="b">
        <v>1</v>
      </c>
      <c r="K48" s="72"/>
      <c r="L48" s="94"/>
      <c r="M48" s="8" t="s">
        <v>38</v>
      </c>
      <c r="N48" s="148" t="str">
        <f>IF(LEN(J40)&gt;0,J40,"")</f>
        <v/>
      </c>
      <c r="O48" s="58" t="s">
        <v>182</v>
      </c>
    </row>
    <row r="49" spans="1:22" ht="30" hidden="1" customHeight="1">
      <c r="B49" s="155" t="s">
        <v>202</v>
      </c>
      <c r="C49" s="159"/>
      <c r="D49" s="79"/>
      <c r="E49" s="160" t="s">
        <v>220</v>
      </c>
      <c r="F49" s="158" t="s">
        <v>194</v>
      </c>
      <c r="G49" s="161" t="s">
        <v>221</v>
      </c>
      <c r="H49" s="158" t="s">
        <v>194</v>
      </c>
      <c r="I49" s="292" t="str">
        <f>IF(LEN(F49&amp;H49)&gt;1,"","　※ 必ず入力して"&amp;CHAR(10)&amp;"　　ください")</f>
        <v/>
      </c>
      <c r="J49" s="293"/>
      <c r="K49" s="294"/>
      <c r="M49" s="8" t="s">
        <v>39</v>
      </c>
      <c r="N49" s="148" t="str">
        <f>IF(LEN(D41)&gt;0,D41,"")</f>
        <v/>
      </c>
      <c r="O49" s="58" t="s">
        <v>182</v>
      </c>
    </row>
    <row r="50" spans="1:22" ht="21" hidden="1" customHeight="1">
      <c r="A50" s="49" t="s">
        <v>222</v>
      </c>
      <c r="B50" s="155" t="s">
        <v>202</v>
      </c>
      <c r="C50" s="159"/>
      <c r="D50" s="273" t="s">
        <v>194</v>
      </c>
      <c r="E50" s="274"/>
      <c r="F50" s="274"/>
      <c r="G50" s="275" t="s">
        <v>223</v>
      </c>
      <c r="H50" s="276"/>
      <c r="I50" s="276"/>
      <c r="J50" s="276"/>
      <c r="K50" s="277"/>
      <c r="M50" s="8" t="s">
        <v>40</v>
      </c>
      <c r="N50" s="148" t="str">
        <f>IF(LEN(J41)&gt;0,J41,"")</f>
        <v/>
      </c>
      <c r="O50" s="58" t="s">
        <v>182</v>
      </c>
    </row>
    <row r="51" spans="1:22" ht="19.5" hidden="1" customHeight="1">
      <c r="B51" s="155" t="s">
        <v>202</v>
      </c>
      <c r="C51" s="278"/>
      <c r="D51" s="279"/>
      <c r="E51" s="280"/>
      <c r="F51" s="162" t="s">
        <v>190</v>
      </c>
      <c r="G51" s="75"/>
      <c r="H51" s="163"/>
      <c r="I51" s="164"/>
      <c r="J51" s="152" t="b">
        <v>1</v>
      </c>
      <c r="K51" s="153"/>
      <c r="L51" s="94"/>
      <c r="M51" s="5" t="s">
        <v>41</v>
      </c>
      <c r="N51" s="148" t="str">
        <f>IF($G$43="１年以内に異動する予定",N102&amp;"",N102)</f>
        <v>**</v>
      </c>
      <c r="O51" s="58" t="s">
        <v>215</v>
      </c>
    </row>
    <row r="52" spans="1:22" ht="19.5" hidden="1" customHeight="1">
      <c r="B52" s="165" t="s">
        <v>202</v>
      </c>
      <c r="C52" s="281"/>
      <c r="D52" s="276"/>
      <c r="E52" s="276"/>
      <c r="F52" s="282"/>
      <c r="G52" s="283" t="s">
        <v>194</v>
      </c>
      <c r="H52" s="255"/>
      <c r="I52" s="255"/>
      <c r="J52" s="255"/>
      <c r="K52" s="64"/>
      <c r="L52" s="166"/>
      <c r="M52" s="5" t="s">
        <v>42</v>
      </c>
      <c r="N52" s="148" t="str">
        <f t="shared" ref="N52:N53" si="8">IF($G$43="１年以内に異動する予定",N103&amp;"",N103)</f>
        <v>**</v>
      </c>
      <c r="O52" s="58" t="s">
        <v>215</v>
      </c>
    </row>
    <row r="53" spans="1:22" ht="19.5" hidden="1" customHeight="1">
      <c r="A53" s="49">
        <v>0</v>
      </c>
      <c r="B53" s="155" t="s">
        <v>202</v>
      </c>
      <c r="C53" s="5"/>
      <c r="D53" s="243" t="s">
        <v>194</v>
      </c>
      <c r="E53" s="233"/>
      <c r="F53" s="167"/>
      <c r="G53" s="168"/>
      <c r="H53" s="163"/>
      <c r="I53" s="164"/>
      <c r="J53" s="152" t="b">
        <v>1</v>
      </c>
      <c r="K53" s="153"/>
      <c r="L53" s="166"/>
      <c r="M53" s="5" t="s">
        <v>224</v>
      </c>
      <c r="N53" s="148" t="str">
        <f t="shared" si="8"/>
        <v>**</v>
      </c>
      <c r="O53" s="85" t="s">
        <v>215</v>
      </c>
      <c r="R53" s="96"/>
    </row>
    <row r="54" spans="1:22" ht="19.5" hidden="1" customHeight="1">
      <c r="B54" s="165"/>
      <c r="C54" s="5"/>
      <c r="D54" s="260" t="s">
        <v>194</v>
      </c>
      <c r="E54" s="261"/>
      <c r="F54" s="261"/>
      <c r="G54" s="261"/>
      <c r="H54" s="261"/>
      <c r="I54" s="261"/>
      <c r="J54" s="261"/>
      <c r="K54" s="263"/>
      <c r="M54" s="9" t="s">
        <v>44</v>
      </c>
      <c r="N54" s="148" t="str">
        <f>IF(LEN(F47)&gt;0,F47,"")</f>
        <v>**</v>
      </c>
      <c r="O54" s="85" t="s">
        <v>203</v>
      </c>
      <c r="R54" s="96"/>
    </row>
    <row r="55" spans="1:22" ht="19.5" hidden="1" customHeight="1">
      <c r="A55" s="49">
        <v>0</v>
      </c>
      <c r="B55" s="155" t="s">
        <v>202</v>
      </c>
      <c r="C55" s="14"/>
      <c r="D55" s="243" t="s">
        <v>194</v>
      </c>
      <c r="E55" s="233"/>
      <c r="F55" s="75"/>
      <c r="G55" s="168"/>
      <c r="H55" s="163"/>
      <c r="I55" s="164"/>
      <c r="J55" s="152" t="b">
        <v>1</v>
      </c>
      <c r="K55" s="153"/>
      <c r="M55" s="10" t="s">
        <v>45</v>
      </c>
      <c r="N55" s="148" t="str">
        <f>IF(LEN(H47)&gt;0,H47,"")</f>
        <v>**</v>
      </c>
      <c r="O55" s="85" t="s">
        <v>203</v>
      </c>
      <c r="R55" s="96"/>
    </row>
    <row r="56" spans="1:22" ht="19.5" hidden="1" customHeight="1">
      <c r="B56" s="165" t="s">
        <v>202</v>
      </c>
      <c r="C56" s="5"/>
      <c r="D56" s="268" t="s">
        <v>194</v>
      </c>
      <c r="E56" s="269"/>
      <c r="F56" s="269"/>
      <c r="G56" s="269"/>
      <c r="H56" s="269"/>
      <c r="I56" s="269"/>
      <c r="J56" s="269"/>
      <c r="K56" s="270"/>
      <c r="M56" s="11" t="s">
        <v>46</v>
      </c>
      <c r="N56" s="148" t="str">
        <f>IF(LEN(J47)&gt;0,J47,"")</f>
        <v>**</v>
      </c>
      <c r="O56" s="85" t="s">
        <v>203</v>
      </c>
      <c r="R56" s="96"/>
    </row>
    <row r="57" spans="1:22" ht="19.5" hidden="1" customHeight="1">
      <c r="B57" s="155" t="s">
        <v>202</v>
      </c>
      <c r="C57" s="5"/>
      <c r="D57" s="232" t="s">
        <v>194</v>
      </c>
      <c r="E57" s="233"/>
      <c r="F57" s="233"/>
      <c r="G57" s="168"/>
      <c r="H57" s="163"/>
      <c r="I57" s="100" t="s">
        <v>182</v>
      </c>
      <c r="J57" s="101" t="b">
        <v>1</v>
      </c>
      <c r="K57" s="72"/>
      <c r="L57" s="166"/>
      <c r="M57" s="4" t="s">
        <v>47</v>
      </c>
      <c r="N57" s="148" t="str">
        <f>IF(LEN(D48)&gt;0,D48,"")</f>
        <v>**</v>
      </c>
      <c r="O57" s="85" t="s">
        <v>203</v>
      </c>
      <c r="R57" s="96"/>
    </row>
    <row r="58" spans="1:22" ht="19.5" hidden="1" customHeight="1">
      <c r="B58" s="155" t="s">
        <v>202</v>
      </c>
      <c r="C58" s="5"/>
      <c r="D58" s="169"/>
      <c r="E58" s="71"/>
      <c r="F58" s="71"/>
      <c r="G58" s="170" t="s">
        <v>194</v>
      </c>
      <c r="H58" s="171" t="s">
        <v>197</v>
      </c>
      <c r="I58" s="172" t="s">
        <v>194</v>
      </c>
      <c r="J58" s="271" t="s">
        <v>225</v>
      </c>
      <c r="K58" s="272"/>
      <c r="L58" s="166"/>
      <c r="M58" s="4" t="s">
        <v>48</v>
      </c>
      <c r="N58" s="173" t="str">
        <f>IF(LEN(F49)&gt;0,F49,"")</f>
        <v>**</v>
      </c>
      <c r="O58" s="85" t="s">
        <v>203</v>
      </c>
      <c r="R58" s="96"/>
    </row>
    <row r="59" spans="1:22" ht="19.5" hidden="1" customHeight="1">
      <c r="A59" s="49">
        <v>0</v>
      </c>
      <c r="B59" s="155" t="s">
        <v>202</v>
      </c>
      <c r="C59" s="5"/>
      <c r="D59" s="260" t="s">
        <v>194</v>
      </c>
      <c r="E59" s="261"/>
      <c r="F59" s="261"/>
      <c r="G59" s="261"/>
      <c r="H59" s="261"/>
      <c r="I59" s="261"/>
      <c r="J59" s="261"/>
      <c r="K59" s="262"/>
      <c r="L59" s="166"/>
      <c r="M59" s="4" t="s">
        <v>49</v>
      </c>
      <c r="N59" s="174" t="str">
        <f>IF(LEN(H49)&gt;0,H49,"")</f>
        <v>**</v>
      </c>
      <c r="O59" s="85" t="s">
        <v>203</v>
      </c>
      <c r="R59" s="96"/>
    </row>
    <row r="60" spans="1:22" ht="19.5" hidden="1" customHeight="1">
      <c r="B60" s="155" t="s">
        <v>202</v>
      </c>
      <c r="C60" s="5"/>
      <c r="D60" s="257" t="s">
        <v>194</v>
      </c>
      <c r="E60" s="258"/>
      <c r="F60" s="259"/>
      <c r="G60" s="175"/>
      <c r="H60" s="176"/>
      <c r="I60" s="177"/>
      <c r="J60" s="178"/>
      <c r="K60" s="179"/>
      <c r="L60" s="166"/>
      <c r="M60" s="12" t="s">
        <v>50</v>
      </c>
      <c r="N60" s="180">
        <v>2026</v>
      </c>
      <c r="O60" s="85">
        <v>2025</v>
      </c>
      <c r="R60" s="96"/>
    </row>
    <row r="61" spans="1:22" ht="34.5" hidden="1" customHeight="1">
      <c r="B61" s="155" t="s">
        <v>202</v>
      </c>
      <c r="C61" s="181"/>
      <c r="D61" s="260" t="s">
        <v>194</v>
      </c>
      <c r="E61" s="261"/>
      <c r="F61" s="261"/>
      <c r="G61" s="261"/>
      <c r="H61" s="261"/>
      <c r="I61" s="261"/>
      <c r="J61" s="261"/>
      <c r="K61" s="262"/>
      <c r="M61" s="13" t="s">
        <v>51</v>
      </c>
      <c r="N61" s="95" t="str">
        <f>IF(LEN(D50)&gt;0,D50,"")</f>
        <v>**</v>
      </c>
      <c r="O61" s="85" t="s">
        <v>203</v>
      </c>
      <c r="R61" s="96"/>
    </row>
    <row r="62" spans="1:22" ht="34.5" hidden="1" customHeight="1">
      <c r="B62" s="155" t="s">
        <v>202</v>
      </c>
      <c r="C62" s="3"/>
      <c r="D62" s="260" t="s">
        <v>194</v>
      </c>
      <c r="E62" s="261"/>
      <c r="F62" s="261"/>
      <c r="G62" s="261"/>
      <c r="H62" s="261"/>
      <c r="I62" s="261"/>
      <c r="J62" s="261"/>
      <c r="K62" s="263"/>
      <c r="M62" s="5" t="s">
        <v>52</v>
      </c>
      <c r="N62" s="66" t="str">
        <f>IF(LEN(F51)&gt;0,F51,"")</f>
        <v>**</v>
      </c>
      <c r="O62" s="85" t="s">
        <v>203</v>
      </c>
      <c r="R62" s="96"/>
    </row>
    <row r="63" spans="1:22" ht="34.5" hidden="1" customHeight="1">
      <c r="B63" s="155" t="s">
        <v>202</v>
      </c>
      <c r="C63" s="5"/>
      <c r="D63" s="260" t="s">
        <v>194</v>
      </c>
      <c r="E63" s="261"/>
      <c r="F63" s="261"/>
      <c r="G63" s="261"/>
      <c r="H63" s="261"/>
      <c r="I63" s="261"/>
      <c r="J63" s="261"/>
      <c r="K63" s="263"/>
      <c r="M63" s="5" t="s">
        <v>53</v>
      </c>
      <c r="N63" s="66" t="str">
        <f>IF(LEN(G52)&gt;0,G52,"")</f>
        <v>**</v>
      </c>
      <c r="O63" s="85" t="s">
        <v>203</v>
      </c>
      <c r="P63" s="24">
        <f>ROUNDDOWN(U63,0)+V63</f>
        <v>1</v>
      </c>
      <c r="S63" s="87">
        <f>LENB(D63)</f>
        <v>2</v>
      </c>
      <c r="T63" s="24">
        <f>S63/V63</f>
        <v>2</v>
      </c>
      <c r="U63" s="24">
        <f>S63/66</f>
        <v>3.0303030303030304E-2</v>
      </c>
      <c r="V63" s="24">
        <f>LEN(D63)-LEN(SUBSTITUTE(D63,CHAR(10),""))+1</f>
        <v>1</v>
      </c>
    </row>
    <row r="64" spans="1:22" ht="33" hidden="1" customHeight="1">
      <c r="B64" s="155" t="s">
        <v>202</v>
      </c>
      <c r="C64" s="5"/>
      <c r="D64" s="264" t="s">
        <v>194</v>
      </c>
      <c r="E64" s="265"/>
      <c r="F64" s="265"/>
      <c r="G64" s="265"/>
      <c r="H64" s="265"/>
      <c r="I64" s="265"/>
      <c r="J64" s="265"/>
      <c r="K64" s="266"/>
      <c r="M64" s="5" t="s">
        <v>54</v>
      </c>
      <c r="N64" s="66" t="str">
        <f>IF(LEN(D53)&gt;0,D53,"")</f>
        <v>**</v>
      </c>
      <c r="O64" s="85" t="s">
        <v>203</v>
      </c>
      <c r="P64" s="49"/>
      <c r="Q64" s="49"/>
      <c r="R64" s="96"/>
    </row>
    <row r="65" spans="2:22" ht="22.5" hidden="1" customHeight="1">
      <c r="B65" s="155" t="s">
        <v>202</v>
      </c>
      <c r="C65" s="5"/>
      <c r="D65" s="267" t="s">
        <v>194</v>
      </c>
      <c r="E65" s="261"/>
      <c r="F65" s="182" t="s">
        <v>226</v>
      </c>
      <c r="G65" s="168"/>
      <c r="H65" s="163"/>
      <c r="I65" s="164"/>
      <c r="J65" s="152"/>
      <c r="K65" s="183"/>
      <c r="L65" s="184"/>
      <c r="M65" s="5" t="s">
        <v>55</v>
      </c>
      <c r="N65" s="66" t="str">
        <f>IF(LEN(D54)&gt;0,D54,"")</f>
        <v>**</v>
      </c>
      <c r="O65" s="85" t="s">
        <v>203</v>
      </c>
      <c r="R65" s="96"/>
    </row>
    <row r="66" spans="2:22" ht="31.5" hidden="1" customHeight="1">
      <c r="B66" s="155" t="s">
        <v>202</v>
      </c>
      <c r="C66" s="185"/>
      <c r="D66" s="246" t="s">
        <v>194</v>
      </c>
      <c r="E66" s="247"/>
      <c r="F66" s="247"/>
      <c r="G66" s="247"/>
      <c r="H66" s="247"/>
      <c r="I66" s="247"/>
      <c r="J66" s="247"/>
      <c r="K66" s="248"/>
      <c r="M66" s="5" t="s">
        <v>56</v>
      </c>
      <c r="N66" s="66" t="str">
        <f>IF(LEN(D55)&gt;0,D55,"")</f>
        <v>**</v>
      </c>
      <c r="O66" s="85" t="s">
        <v>203</v>
      </c>
      <c r="P66" s="24">
        <f>ROUNDDOWN(U66,0)+V66</f>
        <v>1</v>
      </c>
      <c r="S66" s="87">
        <f>LENB(D66)</f>
        <v>2</v>
      </c>
      <c r="T66" s="24">
        <f>S66/V66</f>
        <v>2</v>
      </c>
      <c r="U66" s="24">
        <f>S66/66</f>
        <v>3.0303030303030304E-2</v>
      </c>
      <c r="V66" s="24">
        <f>LEN(D66)-LEN(SUBSTITUTE(D66,CHAR(10),""))+1</f>
        <v>1</v>
      </c>
    </row>
    <row r="67" spans="2:22" ht="22.5" hidden="1" customHeight="1">
      <c r="B67" s="155" t="s">
        <v>202</v>
      </c>
      <c r="C67" s="185" t="s">
        <v>190</v>
      </c>
      <c r="D67" s="249" t="s">
        <v>194</v>
      </c>
      <c r="E67" s="250"/>
      <c r="F67" s="250"/>
      <c r="G67" s="250"/>
      <c r="H67" s="250"/>
      <c r="I67" s="250"/>
      <c r="J67" s="250"/>
      <c r="K67" s="251"/>
      <c r="L67" s="184"/>
      <c r="M67" s="5" t="s">
        <v>57</v>
      </c>
      <c r="N67" s="66" t="str">
        <f>IF(LEN(D56)&gt;0,D56,"")</f>
        <v>**</v>
      </c>
      <c r="O67" s="85" t="s">
        <v>203</v>
      </c>
      <c r="P67" s="49"/>
    </row>
    <row r="68" spans="2:22" ht="38.25" hidden="1" customHeight="1">
      <c r="B68" s="155" t="s">
        <v>202</v>
      </c>
      <c r="C68" s="6" t="s">
        <v>194</v>
      </c>
      <c r="D68" s="252" t="s">
        <v>194</v>
      </c>
      <c r="E68" s="253"/>
      <c r="F68" s="253"/>
      <c r="G68" s="253"/>
      <c r="H68" s="253"/>
      <c r="I68" s="253"/>
      <c r="J68" s="253"/>
      <c r="K68" s="251"/>
      <c r="L68" s="184"/>
      <c r="M68" s="5" t="s">
        <v>58</v>
      </c>
      <c r="N68" s="66" t="str">
        <f>IF(LEN(D57)&gt;0,D57,"")</f>
        <v>**</v>
      </c>
      <c r="O68" s="85" t="s">
        <v>203</v>
      </c>
      <c r="P68" s="49"/>
    </row>
    <row r="69" spans="2:22" ht="22.5" hidden="1" customHeight="1">
      <c r="B69" s="155" t="s">
        <v>202</v>
      </c>
      <c r="C69" s="6" t="s">
        <v>194</v>
      </c>
      <c r="D69" s="252" t="s">
        <v>194</v>
      </c>
      <c r="E69" s="253"/>
      <c r="F69" s="253"/>
      <c r="G69" s="253"/>
      <c r="H69" s="253"/>
      <c r="I69" s="253"/>
      <c r="J69" s="253"/>
      <c r="K69" s="251"/>
      <c r="L69" s="184"/>
      <c r="M69" s="14" t="s">
        <v>59</v>
      </c>
      <c r="N69" s="186" t="str">
        <f>IF(LEN(G58)&gt;0,I58,"")</f>
        <v>**</v>
      </c>
      <c r="O69" s="85" t="s">
        <v>203</v>
      </c>
      <c r="P69" s="49"/>
    </row>
    <row r="70" spans="2:22" ht="47.25" hidden="1" customHeight="1">
      <c r="B70" s="155" t="s">
        <v>202</v>
      </c>
      <c r="C70" s="6"/>
      <c r="D70" s="252" t="s">
        <v>194</v>
      </c>
      <c r="E70" s="253"/>
      <c r="F70" s="253"/>
      <c r="G70" s="253"/>
      <c r="H70" s="253"/>
      <c r="I70" s="253"/>
      <c r="J70" s="253"/>
      <c r="K70" s="251"/>
      <c r="L70" s="187"/>
      <c r="M70" s="14" t="s">
        <v>60</v>
      </c>
      <c r="N70" s="186" t="str">
        <f>IF(LEN(I58)&gt;0,I58,"")</f>
        <v>**</v>
      </c>
      <c r="O70" s="85" t="s">
        <v>203</v>
      </c>
      <c r="P70" s="49"/>
      <c r="T70" s="154"/>
    </row>
    <row r="71" spans="2:22" ht="22.5" hidden="1" customHeight="1">
      <c r="B71" s="155"/>
      <c r="C71" s="159"/>
      <c r="D71" s="254" t="s">
        <v>194</v>
      </c>
      <c r="E71" s="255"/>
      <c r="F71" s="255"/>
      <c r="G71" s="255"/>
      <c r="H71" s="255"/>
      <c r="I71" s="255"/>
      <c r="J71" s="255"/>
      <c r="K71" s="256"/>
      <c r="L71" s="187"/>
      <c r="M71" s="5" t="s">
        <v>61</v>
      </c>
      <c r="N71" s="66" t="str">
        <f>IF(LEN(D59)&gt;0,D59,"")</f>
        <v>**</v>
      </c>
      <c r="O71" s="85" t="s">
        <v>203</v>
      </c>
      <c r="P71" s="49"/>
      <c r="T71" s="154"/>
    </row>
    <row r="72" spans="2:22" ht="38.25" hidden="1" customHeight="1">
      <c r="B72" s="155" t="s">
        <v>202</v>
      </c>
      <c r="C72" s="6"/>
      <c r="D72" s="240" t="s">
        <v>194</v>
      </c>
      <c r="E72" s="241"/>
      <c r="F72" s="241"/>
      <c r="G72" s="241"/>
      <c r="H72" s="241"/>
      <c r="I72" s="241"/>
      <c r="J72" s="241"/>
      <c r="K72" s="242"/>
      <c r="L72" s="187"/>
      <c r="M72" s="5" t="s">
        <v>62</v>
      </c>
      <c r="N72" s="66" t="str">
        <f t="shared" ref="N72:N75" si="9">IF(LEN(D60)&gt;0,D60,"")</f>
        <v>**</v>
      </c>
      <c r="O72" s="85" t="s">
        <v>203</v>
      </c>
      <c r="P72" s="49"/>
    </row>
    <row r="73" spans="2:22" ht="22.5" customHeight="1">
      <c r="B73" s="155" t="s">
        <v>200</v>
      </c>
      <c r="C73" s="5" t="s">
        <v>227</v>
      </c>
      <c r="D73" s="243"/>
      <c r="E73" s="233"/>
      <c r="F73" s="233"/>
      <c r="G73" s="168"/>
      <c r="H73" s="163"/>
      <c r="I73" s="164"/>
      <c r="J73" s="152" t="b">
        <v>1</v>
      </c>
      <c r="K73" s="188"/>
      <c r="L73" s="187"/>
      <c r="M73" s="5" t="s">
        <v>63</v>
      </c>
      <c r="N73" s="66" t="str">
        <f t="shared" si="9"/>
        <v>**</v>
      </c>
      <c r="O73" s="85" t="s">
        <v>203</v>
      </c>
      <c r="P73" s="49"/>
    </row>
    <row r="74" spans="2:22" ht="22.5" customHeight="1">
      <c r="B74" s="165" t="s">
        <v>200</v>
      </c>
      <c r="C74" s="5" t="s">
        <v>228</v>
      </c>
      <c r="D74" s="189"/>
      <c r="E74" s="190" t="s">
        <v>229</v>
      </c>
      <c r="F74" s="191"/>
      <c r="G74" s="192" t="s">
        <v>230</v>
      </c>
      <c r="H74" s="191"/>
      <c r="I74" s="192" t="s">
        <v>231</v>
      </c>
      <c r="J74" s="244"/>
      <c r="K74" s="245"/>
      <c r="L74" s="187"/>
      <c r="M74" s="5" t="s">
        <v>64</v>
      </c>
      <c r="N74" s="66" t="str">
        <f t="shared" si="9"/>
        <v>**</v>
      </c>
      <c r="O74" s="85" t="s">
        <v>203</v>
      </c>
      <c r="P74" s="65"/>
      <c r="Q74" s="65"/>
    </row>
    <row r="75" spans="2:22" ht="22.5" hidden="1" customHeight="1">
      <c r="B75" s="155" t="s">
        <v>202</v>
      </c>
      <c r="C75" s="5" t="s">
        <v>190</v>
      </c>
      <c r="D75" s="232" t="s">
        <v>194</v>
      </c>
      <c r="E75" s="233"/>
      <c r="F75" s="233"/>
      <c r="G75" s="168"/>
      <c r="H75" s="163"/>
      <c r="I75" s="164"/>
      <c r="J75" s="152" t="b">
        <v>1</v>
      </c>
      <c r="K75" s="153"/>
      <c r="L75" s="187"/>
      <c r="M75" s="5" t="s">
        <v>65</v>
      </c>
      <c r="N75" s="66" t="str">
        <f t="shared" si="9"/>
        <v>**</v>
      </c>
      <c r="O75" s="85" t="s">
        <v>203</v>
      </c>
      <c r="P75" s="49"/>
    </row>
    <row r="76" spans="2:22" ht="22.5" hidden="1" customHeight="1">
      <c r="B76" s="165" t="s">
        <v>202</v>
      </c>
      <c r="C76" s="5" t="s">
        <v>190</v>
      </c>
      <c r="D76" s="193" t="s">
        <v>194</v>
      </c>
      <c r="E76" s="194" t="s">
        <v>229</v>
      </c>
      <c r="F76" s="191"/>
      <c r="G76" s="195" t="s">
        <v>230</v>
      </c>
      <c r="H76" s="191"/>
      <c r="I76" s="195" t="s">
        <v>232</v>
      </c>
      <c r="J76" s="244"/>
      <c r="K76" s="245"/>
      <c r="L76" s="187"/>
      <c r="M76" s="5" t="s">
        <v>66</v>
      </c>
      <c r="N76" s="66" t="str">
        <f>IF(LEN(D64)&gt;0,D64,"")</f>
        <v>**</v>
      </c>
      <c r="O76" s="85" t="s">
        <v>203</v>
      </c>
      <c r="P76" s="49"/>
    </row>
    <row r="77" spans="2:22" ht="22.5" hidden="1" customHeight="1">
      <c r="B77" s="155" t="s">
        <v>202</v>
      </c>
      <c r="C77" s="196"/>
      <c r="D77" s="232" t="s">
        <v>194</v>
      </c>
      <c r="E77" s="233"/>
      <c r="F77" s="233"/>
      <c r="G77" s="168"/>
      <c r="H77" s="163"/>
      <c r="I77" s="164"/>
      <c r="J77" s="152" t="b">
        <v>1</v>
      </c>
      <c r="K77" s="197" t="str">
        <f>IF(M103=1,"※1 参照","※ 参照")</f>
        <v>※ 参照</v>
      </c>
      <c r="L77" s="187"/>
      <c r="M77" s="5" t="s">
        <v>67</v>
      </c>
      <c r="N77" s="66" t="str">
        <f>IF(LEN(D65)&gt;0,D65,"")</f>
        <v>**</v>
      </c>
      <c r="O77" s="85" t="s">
        <v>203</v>
      </c>
      <c r="P77" s="49"/>
    </row>
    <row r="78" spans="2:22" ht="22.5" hidden="1" customHeight="1">
      <c r="B78" s="155" t="s">
        <v>202</v>
      </c>
      <c r="C78" s="196"/>
      <c r="D78" s="232" t="s">
        <v>190</v>
      </c>
      <c r="E78" s="233"/>
      <c r="F78" s="233"/>
      <c r="G78" s="168"/>
      <c r="H78" s="163"/>
      <c r="I78" s="164"/>
      <c r="J78" s="152" t="b">
        <v>1</v>
      </c>
      <c r="K78" s="197" t="str">
        <f>IF(M103=1,"※2 参照","※ 参照")</f>
        <v>※ 参照</v>
      </c>
      <c r="L78" s="187"/>
      <c r="M78" s="15" t="s">
        <v>68</v>
      </c>
      <c r="N78" s="66" t="str">
        <f t="shared" ref="N78" si="10">IF(LEN(D66)&gt;0,D66,"")</f>
        <v>**</v>
      </c>
      <c r="O78" s="85" t="s">
        <v>203</v>
      </c>
      <c r="P78" s="49"/>
    </row>
    <row r="79" spans="2:22" ht="22.5" hidden="1" customHeight="1">
      <c r="B79" s="155" t="s">
        <v>202</v>
      </c>
      <c r="C79" s="196"/>
      <c r="D79" s="232" t="s">
        <v>190</v>
      </c>
      <c r="E79" s="233"/>
      <c r="F79" s="233"/>
      <c r="G79" s="168"/>
      <c r="H79" s="163"/>
      <c r="I79" s="164"/>
      <c r="J79" s="152" t="b">
        <v>1</v>
      </c>
      <c r="K79" s="135"/>
      <c r="L79" s="187"/>
      <c r="M79" s="15" t="s">
        <v>69</v>
      </c>
      <c r="N79" s="66" t="str">
        <f>IF(LEN(D67)&gt;0,D67,"")</f>
        <v>**</v>
      </c>
      <c r="O79" s="85" t="s">
        <v>203</v>
      </c>
      <c r="P79" s="49"/>
    </row>
    <row r="80" spans="2:22" ht="72.75" customHeight="1">
      <c r="B80" s="155" t="s">
        <v>200</v>
      </c>
      <c r="C80" s="5" t="s">
        <v>233</v>
      </c>
      <c r="D80" s="234"/>
      <c r="E80" s="235"/>
      <c r="F80" s="235"/>
      <c r="G80" s="235"/>
      <c r="H80" s="235"/>
      <c r="I80" s="235"/>
      <c r="J80" s="235"/>
      <c r="K80" s="236"/>
      <c r="L80" s="49"/>
      <c r="M80" s="16" t="s">
        <v>70</v>
      </c>
      <c r="N80" s="198" t="str">
        <f>IF(LEN(C68)&gt;0,C68,"**")</f>
        <v>**</v>
      </c>
      <c r="O80" s="85" t="s">
        <v>203</v>
      </c>
      <c r="P80" s="24">
        <f>ROUNDDOWN(U80,0)+V80</f>
        <v>1</v>
      </c>
      <c r="S80" s="87">
        <f>LENB(D80)</f>
        <v>0</v>
      </c>
      <c r="T80" s="24">
        <f>S80/V80</f>
        <v>0</v>
      </c>
      <c r="U80" s="24">
        <f>S80/66</f>
        <v>0</v>
      </c>
      <c r="V80" s="24">
        <f>LEN(D80)-LEN(SUBSTITUTE(D80,CHAR(10),""))+1</f>
        <v>1</v>
      </c>
    </row>
    <row r="81" spans="2:15" ht="12.75" customHeight="1">
      <c r="B81" s="199"/>
      <c r="D81" s="237"/>
      <c r="E81" s="231"/>
      <c r="F81" s="231"/>
      <c r="G81" s="231"/>
      <c r="H81" s="231"/>
      <c r="I81" s="231"/>
      <c r="J81" s="24"/>
      <c r="K81" s="200"/>
      <c r="M81" s="1">
        <v>68</v>
      </c>
      <c r="N81" s="198" t="str">
        <f>IF(LEN(D68)&gt;0,D68,"")</f>
        <v>**</v>
      </c>
      <c r="O81" s="58" t="s">
        <v>203</v>
      </c>
    </row>
    <row r="82" spans="2:15" ht="15" customHeight="1">
      <c r="B82" s="201" t="b">
        <v>0</v>
      </c>
      <c r="C82" s="238"/>
      <c r="D82" s="239"/>
      <c r="E82" s="239"/>
      <c r="F82" s="239"/>
      <c r="G82" s="239"/>
      <c r="H82" s="239"/>
      <c r="I82" s="239"/>
      <c r="J82" s="239"/>
      <c r="K82" s="239"/>
      <c r="M82" s="16" t="s">
        <v>71</v>
      </c>
      <c r="N82" s="198" t="str">
        <f>IF(LEN(C69)&gt;0,C69,"**")</f>
        <v>**</v>
      </c>
      <c r="O82" s="58" t="s">
        <v>203</v>
      </c>
    </row>
    <row r="83" spans="2:15" ht="12.75" customHeight="1">
      <c r="B83" s="199"/>
      <c r="C83" s="202" t="str">
        <f>IF(M103=1,"※1 個人情報の取扱いについて","※個人情報の取扱いについて")</f>
        <v>※個人情報の取扱いについて</v>
      </c>
      <c r="D83" s="230"/>
      <c r="E83" s="231"/>
      <c r="F83" s="231"/>
      <c r="G83" s="231"/>
      <c r="H83" s="231"/>
      <c r="I83" s="231"/>
      <c r="J83" s="24"/>
      <c r="K83" s="200"/>
      <c r="M83" s="1">
        <v>69</v>
      </c>
      <c r="N83" s="198" t="str">
        <f>IF(LEN(D69)&gt;0,D69,"")</f>
        <v>**</v>
      </c>
      <c r="O83" s="58" t="s">
        <v>203</v>
      </c>
    </row>
    <row r="84" spans="2:15" ht="74.25" customHeight="1">
      <c r="B84" s="199"/>
      <c r="C84" s="225" t="s">
        <v>234</v>
      </c>
      <c r="D84" s="226"/>
      <c r="E84" s="226"/>
      <c r="F84" s="226"/>
      <c r="G84" s="226"/>
      <c r="H84" s="226"/>
      <c r="I84" s="226"/>
      <c r="J84" s="226"/>
      <c r="K84" s="227"/>
      <c r="M84" s="16" t="s">
        <v>72</v>
      </c>
      <c r="N84" s="198" t="str">
        <f>IF(LEN(C70)&gt;0,C70,"**")</f>
        <v>**</v>
      </c>
      <c r="O84" s="58" t="s">
        <v>203</v>
      </c>
    </row>
    <row r="85" spans="2:15" ht="17.25" hidden="1" customHeight="1">
      <c r="B85" s="199"/>
      <c r="C85" s="228" t="str">
        <f>IF(M103=1,"※2 研修データの２次利用について","※研修データの２次利用について")</f>
        <v>※研修データの２次利用について</v>
      </c>
      <c r="D85" s="228"/>
      <c r="E85" s="228"/>
      <c r="F85" s="228"/>
      <c r="G85" s="228"/>
      <c r="H85" s="228"/>
      <c r="I85" s="228"/>
      <c r="J85" s="228"/>
      <c r="K85" s="228"/>
      <c r="M85" s="1">
        <v>70</v>
      </c>
      <c r="N85" s="198" t="str">
        <f>IF(LEN(D70)&gt;0,D70,"")</f>
        <v>**</v>
      </c>
      <c r="O85" s="58" t="s">
        <v>203</v>
      </c>
    </row>
    <row r="86" spans="2:15" ht="62.25" hidden="1" customHeight="1">
      <c r="B86" s="203"/>
      <c r="C86" s="225" t="s">
        <v>235</v>
      </c>
      <c r="D86" s="226"/>
      <c r="E86" s="226"/>
      <c r="F86" s="226"/>
      <c r="G86" s="226"/>
      <c r="H86" s="226"/>
      <c r="I86" s="226"/>
      <c r="J86" s="226"/>
      <c r="K86" s="227"/>
      <c r="M86" s="16" t="s">
        <v>73</v>
      </c>
      <c r="N86" s="198" t="str">
        <f>IF(LEN(G43)&gt;0,G43,"**")</f>
        <v>-</v>
      </c>
      <c r="O86" s="204" t="s">
        <v>203</v>
      </c>
    </row>
    <row r="87" spans="2:15" ht="62.25" hidden="1" customHeight="1">
      <c r="B87" s="203"/>
      <c r="C87" s="225" t="s">
        <v>236</v>
      </c>
      <c r="D87" s="226"/>
      <c r="E87" s="226"/>
      <c r="F87" s="226"/>
      <c r="G87" s="226"/>
      <c r="H87" s="226"/>
      <c r="I87" s="226"/>
      <c r="J87" s="226"/>
      <c r="K87" s="227"/>
      <c r="M87" s="17" t="s">
        <v>74</v>
      </c>
      <c r="N87" s="205" t="str">
        <f>IF(LEN(D71)&gt;0,D71,"")</f>
        <v>**</v>
      </c>
      <c r="O87" s="204" t="s">
        <v>182</v>
      </c>
    </row>
    <row r="88" spans="2:15" ht="62.25" customHeight="1">
      <c r="B88" s="203"/>
      <c r="C88" s="229"/>
      <c r="D88" s="229"/>
      <c r="E88" s="229"/>
      <c r="F88" s="229"/>
      <c r="G88" s="229"/>
      <c r="H88" s="229"/>
      <c r="I88" s="229"/>
      <c r="J88" s="229"/>
      <c r="K88" s="229"/>
      <c r="M88" s="15" t="s">
        <v>75</v>
      </c>
      <c r="N88" s="205" t="str">
        <f>IF(LEN(D72)&gt;0,D72,"")</f>
        <v>**</v>
      </c>
      <c r="O88" s="204" t="s">
        <v>203</v>
      </c>
    </row>
    <row r="89" spans="2:15" ht="12.75" hidden="1" customHeight="1">
      <c r="B89" s="203"/>
      <c r="D89" s="230"/>
      <c r="E89" s="231"/>
      <c r="F89" s="231"/>
      <c r="G89" s="231"/>
      <c r="H89" s="231"/>
      <c r="I89" s="231"/>
      <c r="J89" s="24"/>
      <c r="K89" s="200"/>
      <c r="M89" s="5" t="s">
        <v>76</v>
      </c>
      <c r="N89" s="206" t="str">
        <f>IF(LEN(D73)&gt;0,D73,"")</f>
        <v/>
      </c>
      <c r="O89" s="204" t="s">
        <v>203</v>
      </c>
    </row>
    <row r="90" spans="2:15" ht="12.75" hidden="1" customHeight="1">
      <c r="B90" s="203"/>
      <c r="D90" s="207"/>
      <c r="J90" s="24"/>
      <c r="K90" s="24"/>
      <c r="M90" s="5" t="s">
        <v>77</v>
      </c>
      <c r="N90" s="206" t="str">
        <f>IF(LEN(F74)&gt;0,"氏名"," ")&amp;IF(LEN(H74)&gt;0,"勤務先"," ")&amp;IF(LEN(J74)&gt;0,"現職名","")</f>
        <v xml:space="preserve">  </v>
      </c>
      <c r="O90" s="204" t="s">
        <v>203</v>
      </c>
    </row>
    <row r="91" spans="2:15" ht="12.75" hidden="1" customHeight="1">
      <c r="B91" s="203"/>
      <c r="C91" s="208"/>
      <c r="E91" s="209"/>
      <c r="F91" s="210"/>
      <c r="G91" s="210"/>
      <c r="H91" s="210"/>
      <c r="I91" s="210"/>
      <c r="J91" s="210"/>
      <c r="M91" s="5" t="s">
        <v>78</v>
      </c>
      <c r="N91" s="206" t="str">
        <f t="shared" ref="N91:N94" si="11">IF(LEN(D75)&gt;0,D75,"")</f>
        <v>**</v>
      </c>
      <c r="O91" s="204" t="s">
        <v>203</v>
      </c>
    </row>
    <row r="92" spans="2:15" ht="87" hidden="1" customHeight="1">
      <c r="B92" s="203"/>
      <c r="C92" s="211"/>
      <c r="D92" s="212"/>
      <c r="E92" s="209"/>
      <c r="M92" s="5" t="s">
        <v>79</v>
      </c>
      <c r="N92" s="206" t="str">
        <f>IF(LEN(F76)&gt;0,"氏名"," ")&amp;IF(LEN(H76)&gt;0,"勤務先"," ")&amp;IF(LEN(J76)&gt;0,"現職名","")</f>
        <v xml:space="preserve">  </v>
      </c>
      <c r="O92" s="204" t="s">
        <v>203</v>
      </c>
    </row>
    <row r="93" spans="2:15" ht="24" hidden="1">
      <c r="B93" s="203" t="s">
        <v>237</v>
      </c>
      <c r="C93" s="211"/>
      <c r="D93" s="212"/>
      <c r="E93" s="212"/>
      <c r="F93" s="210">
        <v>0</v>
      </c>
      <c r="G93" s="210">
        <v>0</v>
      </c>
      <c r="H93" s="210">
        <v>0</v>
      </c>
      <c r="I93" s="210">
        <v>0</v>
      </c>
      <c r="J93" s="210">
        <v>0</v>
      </c>
      <c r="M93" s="18" t="s">
        <v>80</v>
      </c>
      <c r="N93" s="206" t="str">
        <f>IF(LEN(D77)&gt;0,D77,"")</f>
        <v>**</v>
      </c>
      <c r="O93" s="204" t="s">
        <v>182</v>
      </c>
    </row>
    <row r="94" spans="2:15" hidden="1">
      <c r="B94" s="203" t="s">
        <v>238</v>
      </c>
      <c r="C94" s="211"/>
      <c r="D94" s="213"/>
      <c r="F94" s="212">
        <v>100</v>
      </c>
      <c r="G94" s="212">
        <v>100</v>
      </c>
      <c r="H94" s="212">
        <v>100</v>
      </c>
      <c r="I94" s="24">
        <v>100</v>
      </c>
      <c r="J94" s="24">
        <v>100</v>
      </c>
      <c r="M94" s="18" t="s">
        <v>81</v>
      </c>
      <c r="N94" s="206" t="str">
        <f t="shared" si="11"/>
        <v>**</v>
      </c>
      <c r="O94" s="204" t="s">
        <v>182</v>
      </c>
    </row>
    <row r="95" spans="2:15" hidden="1">
      <c r="B95" s="203" t="s">
        <v>239</v>
      </c>
      <c r="C95" s="211"/>
      <c r="D95" s="212"/>
      <c r="F95" s="214"/>
      <c r="G95" s="212"/>
      <c r="H95" s="212"/>
      <c r="J95" s="24"/>
      <c r="M95" s="18" t="s">
        <v>82</v>
      </c>
      <c r="N95" s="206" t="str">
        <f>IF(LEN(D79)&gt;0,D79,"")</f>
        <v>**</v>
      </c>
      <c r="O95" s="204" t="s">
        <v>203</v>
      </c>
    </row>
    <row r="96" spans="2:15" hidden="1">
      <c r="B96" s="203" t="s">
        <v>240</v>
      </c>
      <c r="C96" s="211"/>
      <c r="D96" s="212"/>
      <c r="E96" s="212"/>
      <c r="F96" s="212"/>
      <c r="G96" s="212"/>
      <c r="H96" s="212"/>
      <c r="J96" s="24"/>
      <c r="M96" s="19" t="s">
        <v>83</v>
      </c>
      <c r="N96" s="206" t="str">
        <f>IF(LEN(D80)&gt;0,D80,"")</f>
        <v/>
      </c>
      <c r="O96" s="204" t="s">
        <v>182</v>
      </c>
    </row>
    <row r="97" spans="2:15" ht="14.25" hidden="1" customHeight="1">
      <c r="B97" s="203" t="s">
        <v>241</v>
      </c>
      <c r="C97" s="208"/>
      <c r="D97" s="209"/>
      <c r="E97" s="209"/>
      <c r="F97" s="209"/>
      <c r="G97" s="215"/>
      <c r="M97" s="1"/>
      <c r="N97" s="43"/>
      <c r="O97" s="204"/>
    </row>
    <row r="98" spans="2:15" ht="14.25" hidden="1" customHeight="1">
      <c r="B98" s="203" t="s">
        <v>242</v>
      </c>
      <c r="C98" s="209"/>
      <c r="D98" s="209"/>
      <c r="E98" s="216"/>
      <c r="I98" s="217"/>
      <c r="L98" s="24">
        <f>SUM(L9:L97)</f>
        <v>0</v>
      </c>
      <c r="M98" s="1"/>
      <c r="N98" s="43"/>
    </row>
    <row r="99" spans="2:15" ht="14.25" hidden="1" customHeight="1">
      <c r="B99" s="203" t="s">
        <v>243</v>
      </c>
      <c r="C99" s="209"/>
      <c r="D99" s="209"/>
      <c r="E99" s="216"/>
      <c r="I99" s="209"/>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203" t="s">
        <v>244</v>
      </c>
      <c r="C100" s="208"/>
      <c r="M100" s="1"/>
      <c r="N100" s="43"/>
    </row>
    <row r="101" spans="2:15" hidden="1">
      <c r="B101" s="203" t="s">
        <v>245</v>
      </c>
      <c r="C101" s="208"/>
      <c r="M101" s="1"/>
      <c r="N101" s="43"/>
    </row>
    <row r="102" spans="2:15" hidden="1">
      <c r="B102" s="203" t="s">
        <v>246</v>
      </c>
      <c r="C102" s="208"/>
      <c r="M102" s="45">
        <v>1</v>
      </c>
      <c r="N102" s="46" t="str">
        <f>IF(LEN(G43)&gt;0,IF(LEN(G44)&gt;0,G44,""),"**")</f>
        <v>**</v>
      </c>
    </row>
    <row r="103" spans="2:15" ht="12.75" hidden="1" customHeight="1">
      <c r="B103" s="203" t="s">
        <v>247</v>
      </c>
      <c r="C103" s="208"/>
      <c r="M103" s="1">
        <v>0</v>
      </c>
      <c r="N103" s="46" t="str">
        <f>IF(LEN(G43)&gt;0,IF(LEN(G45)&gt;0,G45,""),"**")</f>
        <v>**</v>
      </c>
    </row>
    <row r="104" spans="2:15" ht="12.75" hidden="1" customHeight="1">
      <c r="B104" s="203" t="s">
        <v>248</v>
      </c>
      <c r="C104" s="208"/>
      <c r="M104" s="1">
        <v>0</v>
      </c>
      <c r="N104" s="46" t="str">
        <f>IF(LEN(G43)&gt;0,IF(LEN(G46)&gt;0,G46,""),"**")</f>
        <v>**</v>
      </c>
    </row>
    <row r="105" spans="2:15" ht="12.75" hidden="1" customHeight="1">
      <c r="B105" s="203" t="s">
        <v>249</v>
      </c>
      <c r="C105" s="208"/>
      <c r="M105" s="1"/>
      <c r="N105" s="43"/>
    </row>
    <row r="106" spans="2:15" ht="12.75" hidden="1" customHeight="1">
      <c r="B106" s="203" t="s">
        <v>250</v>
      </c>
      <c r="C106" s="208"/>
      <c r="H106" s="24" t="s">
        <v>251</v>
      </c>
      <c r="J106" s="24" t="s">
        <v>252</v>
      </c>
      <c r="K106" s="24" t="s">
        <v>253</v>
      </c>
      <c r="M106" s="1"/>
      <c r="N106" s="43"/>
    </row>
    <row r="107" spans="2:15" ht="12.75" hidden="1" customHeight="1">
      <c r="B107" s="203" t="s">
        <v>254</v>
      </c>
      <c r="C107" s="208"/>
      <c r="H107" s="24" t="s">
        <v>253</v>
      </c>
      <c r="J107" s="154" t="s">
        <v>255</v>
      </c>
      <c r="K107" s="24" t="s">
        <v>256</v>
      </c>
      <c r="L107" s="24" t="s">
        <v>256</v>
      </c>
      <c r="M107" s="1"/>
      <c r="N107" s="43"/>
    </row>
    <row r="108" spans="2:15" ht="12.75" hidden="1" customHeight="1">
      <c r="B108" s="203" t="s">
        <v>257</v>
      </c>
      <c r="C108" s="208"/>
      <c r="H108" s="24" t="s">
        <v>258</v>
      </c>
      <c r="J108" s="154" t="s">
        <v>259</v>
      </c>
      <c r="K108" s="24" t="s">
        <v>260</v>
      </c>
      <c r="L108" s="24" t="s">
        <v>260</v>
      </c>
      <c r="M108" s="1"/>
      <c r="N108" s="43"/>
    </row>
    <row r="109" spans="2:15" ht="12.75" hidden="1" customHeight="1">
      <c r="B109" s="203" t="s">
        <v>261</v>
      </c>
      <c r="C109" s="208"/>
      <c r="J109" s="154" t="s">
        <v>262</v>
      </c>
      <c r="K109" s="154" t="s">
        <v>263</v>
      </c>
      <c r="L109" s="154" t="s">
        <v>264</v>
      </c>
      <c r="M109" s="24"/>
      <c r="N109" s="24"/>
    </row>
    <row r="110" spans="2:15" ht="12.75" hidden="1" customHeight="1">
      <c r="B110" s="203" t="s">
        <v>265</v>
      </c>
      <c r="C110" s="208"/>
      <c r="J110" s="154" t="s">
        <v>266</v>
      </c>
      <c r="K110" s="154" t="s">
        <v>267</v>
      </c>
      <c r="L110" s="154" t="s">
        <v>264</v>
      </c>
      <c r="M110" s="24"/>
      <c r="N110" s="24"/>
    </row>
    <row r="111" spans="2:15" ht="12.75" hidden="1" customHeight="1">
      <c r="B111" s="203" t="s">
        <v>268</v>
      </c>
      <c r="C111" s="208"/>
      <c r="H111" s="24" t="s">
        <v>258</v>
      </c>
      <c r="J111" s="218" t="s">
        <v>269</v>
      </c>
      <c r="K111" s="154" t="s">
        <v>269</v>
      </c>
      <c r="L111" s="154" t="s">
        <v>270</v>
      </c>
      <c r="M111" s="24"/>
      <c r="N111" s="24"/>
    </row>
    <row r="112" spans="2:15" ht="12.75" hidden="1" customHeight="1">
      <c r="B112" s="203" t="s">
        <v>271</v>
      </c>
      <c r="C112" s="208"/>
      <c r="M112" s="24"/>
      <c r="N112" s="24"/>
    </row>
    <row r="113" spans="2:14" ht="12.75" hidden="1" customHeight="1">
      <c r="B113" s="203" t="s">
        <v>272</v>
      </c>
      <c r="C113" s="208"/>
      <c r="M113" s="24"/>
      <c r="N113" s="24"/>
    </row>
    <row r="114" spans="2:14" ht="12.75" hidden="1" customHeight="1">
      <c r="B114" s="203" t="s">
        <v>273</v>
      </c>
      <c r="C114" s="208"/>
      <c r="M114" s="24"/>
      <c r="N114" s="24"/>
    </row>
    <row r="115" spans="2:14" ht="12.75" hidden="1" customHeight="1">
      <c r="B115" s="203" t="s">
        <v>274</v>
      </c>
      <c r="C115" s="208"/>
      <c r="M115" s="24"/>
      <c r="N115" s="24"/>
    </row>
    <row r="116" spans="2:14" ht="12.75" hidden="1" customHeight="1">
      <c r="B116" s="203" t="s">
        <v>275</v>
      </c>
      <c r="C116" s="208"/>
      <c r="M116" s="24"/>
      <c r="N116" s="24"/>
    </row>
    <row r="117" spans="2:14" ht="12.75" hidden="1" customHeight="1">
      <c r="B117" s="203" t="s">
        <v>276</v>
      </c>
      <c r="C117" s="208"/>
      <c r="M117" s="24"/>
      <c r="N117" s="24"/>
    </row>
    <row r="118" spans="2:14" ht="12.75" hidden="1" customHeight="1">
      <c r="B118" s="203" t="s">
        <v>277</v>
      </c>
      <c r="C118" s="208"/>
      <c r="M118" s="24"/>
      <c r="N118" s="24"/>
    </row>
    <row r="119" spans="2:14" ht="12.75" hidden="1" customHeight="1">
      <c r="B119" s="203" t="s">
        <v>278</v>
      </c>
      <c r="C119" s="208"/>
      <c r="M119" s="24"/>
      <c r="N119" s="24"/>
    </row>
    <row r="120" spans="2:14" ht="12.75" hidden="1" customHeight="1">
      <c r="B120" s="203" t="s">
        <v>279</v>
      </c>
      <c r="C120" s="208"/>
      <c r="M120" s="24"/>
      <c r="N120" s="24"/>
    </row>
    <row r="121" spans="2:14" ht="12.75" hidden="1" customHeight="1">
      <c r="B121" s="203" t="s">
        <v>280</v>
      </c>
      <c r="C121" s="208"/>
      <c r="D121" s="24">
        <v>1</v>
      </c>
      <c r="E121" s="24" t="s">
        <v>281</v>
      </c>
      <c r="F121" s="214">
        <v>2</v>
      </c>
    </row>
    <row r="122" spans="2:14" ht="12.75" hidden="1" customHeight="1">
      <c r="B122" s="203" t="s">
        <v>282</v>
      </c>
      <c r="C122" s="208"/>
      <c r="D122" s="24">
        <v>2</v>
      </c>
      <c r="E122" s="24" t="s">
        <v>283</v>
      </c>
    </row>
    <row r="123" spans="2:14" ht="12.75" hidden="1" customHeight="1">
      <c r="B123" s="203" t="s">
        <v>284</v>
      </c>
      <c r="C123" s="208"/>
      <c r="D123" s="24" t="s">
        <v>182</v>
      </c>
      <c r="E123" s="82"/>
    </row>
    <row r="124" spans="2:14" ht="12.75" hidden="1" customHeight="1">
      <c r="B124" s="203" t="s">
        <v>285</v>
      </c>
      <c r="C124" s="208"/>
      <c r="D124" s="24" t="s">
        <v>182</v>
      </c>
    </row>
    <row r="125" spans="2:14" ht="12.75" hidden="1" customHeight="1">
      <c r="B125" s="203" t="s">
        <v>286</v>
      </c>
      <c r="C125" s="208"/>
      <c r="D125" s="24" t="s">
        <v>182</v>
      </c>
    </row>
    <row r="126" spans="2:14" ht="12.75" hidden="1" customHeight="1">
      <c r="B126" s="203" t="s">
        <v>287</v>
      </c>
      <c r="C126" s="208"/>
    </row>
    <row r="127" spans="2:14" ht="12.75" hidden="1" customHeight="1">
      <c r="B127" s="203" t="s">
        <v>288</v>
      </c>
      <c r="C127" s="208"/>
    </row>
    <row r="128" spans="2:14" ht="12.75" hidden="1" customHeight="1">
      <c r="B128" s="203" t="s">
        <v>289</v>
      </c>
      <c r="C128" s="208"/>
    </row>
    <row r="129" spans="2:11" ht="12.75" hidden="1" customHeight="1">
      <c r="B129" s="203" t="s">
        <v>290</v>
      </c>
      <c r="C129" s="208"/>
    </row>
    <row r="130" spans="2:11" ht="12.75" hidden="1" customHeight="1">
      <c r="B130" s="203" t="s">
        <v>291</v>
      </c>
      <c r="C130" s="208"/>
    </row>
    <row r="131" spans="2:11" ht="12.75" hidden="1" customHeight="1">
      <c r="B131" s="203" t="s">
        <v>292</v>
      </c>
      <c r="C131" s="208"/>
    </row>
    <row r="132" spans="2:11" ht="12.75" hidden="1" customHeight="1">
      <c r="B132" s="203" t="s">
        <v>293</v>
      </c>
      <c r="C132" s="208"/>
    </row>
    <row r="133" spans="2:11" ht="12.75" hidden="1" customHeight="1">
      <c r="B133" s="203" t="s">
        <v>294</v>
      </c>
      <c r="C133" s="208"/>
    </row>
    <row r="134" spans="2:11" ht="12.75" hidden="1" customHeight="1">
      <c r="B134" s="203" t="s">
        <v>295</v>
      </c>
      <c r="C134" s="208"/>
    </row>
    <row r="135" spans="2:11" ht="12.75" hidden="1" customHeight="1">
      <c r="B135" s="203" t="s">
        <v>296</v>
      </c>
      <c r="C135" s="208"/>
    </row>
    <row r="136" spans="2:11" ht="12.75" hidden="1" customHeight="1">
      <c r="B136" s="203" t="s">
        <v>297</v>
      </c>
      <c r="C136" s="208"/>
      <c r="D136" s="24" t="s">
        <v>298</v>
      </c>
    </row>
    <row r="137" spans="2:11" ht="12.75" hidden="1" customHeight="1">
      <c r="B137" s="203" t="s">
        <v>299</v>
      </c>
      <c r="C137" s="208"/>
      <c r="D137" s="219"/>
      <c r="E137" s="222"/>
      <c r="F137" s="223"/>
      <c r="G137" s="223"/>
      <c r="H137" s="224"/>
    </row>
    <row r="138" spans="2:11" ht="12.75" hidden="1" customHeight="1">
      <c r="B138" s="203" t="s">
        <v>300</v>
      </c>
      <c r="C138" s="208"/>
      <c r="D138" s="219"/>
      <c r="E138" s="222"/>
      <c r="F138" s="223"/>
      <c r="G138" s="223"/>
      <c r="H138" s="224"/>
      <c r="K138" s="65">
        <f>COUNTA(E121:E125)</f>
        <v>2</v>
      </c>
    </row>
    <row r="139" spans="2:11" ht="12.75" hidden="1" customHeight="1">
      <c r="B139" s="203" t="s">
        <v>301</v>
      </c>
      <c r="C139" s="208"/>
      <c r="D139" s="219"/>
      <c r="E139" s="222"/>
      <c r="F139" s="223"/>
      <c r="G139" s="223"/>
      <c r="H139" s="224"/>
    </row>
    <row r="140" spans="2:11" ht="12.75" hidden="1" customHeight="1">
      <c r="B140" s="203" t="b">
        <v>0</v>
      </c>
      <c r="C140" s="208"/>
      <c r="D140" s="219"/>
      <c r="E140" s="222"/>
      <c r="F140" s="223"/>
      <c r="G140" s="223"/>
      <c r="H140" s="224"/>
    </row>
    <row r="141" spans="2:11" ht="12.75" hidden="1" customHeight="1">
      <c r="B141" s="203" t="str">
        <f>IF(B140=TRUE,"同意する","")</f>
        <v/>
      </c>
      <c r="C141" s="208"/>
      <c r="D141" s="219"/>
      <c r="E141" s="222"/>
      <c r="F141" s="223"/>
      <c r="G141" s="223"/>
      <c r="H141" s="224"/>
    </row>
    <row r="142" spans="2:11" ht="12.75" hidden="1" customHeight="1">
      <c r="B142" s="203" t="str">
        <f>IF(B140=TRUE,"同意しない","同意する")</f>
        <v>同意する</v>
      </c>
      <c r="C142" s="208"/>
      <c r="D142" s="219"/>
      <c r="E142" s="222"/>
      <c r="F142" s="223"/>
      <c r="G142" s="223"/>
      <c r="H142" s="224"/>
    </row>
    <row r="143" spans="2:11" ht="12.75" hidden="1" customHeight="1">
      <c r="B143" s="208"/>
      <c r="C143" s="208"/>
    </row>
    <row r="144" spans="2:11" ht="12.75" hidden="1" customHeight="1">
      <c r="B144" s="208"/>
      <c r="C144" s="208"/>
      <c r="E144" s="220" t="s">
        <v>302</v>
      </c>
    </row>
    <row r="145" spans="2:11" ht="12.75" hidden="1" customHeight="1">
      <c r="B145" s="208"/>
      <c r="C145" s="208"/>
    </row>
    <row r="146" spans="2:11" ht="12.75" hidden="1" customHeight="1">
      <c r="B146" s="208"/>
      <c r="C146" s="208"/>
    </row>
    <row r="147" spans="2:11" ht="12.75" hidden="1" customHeight="1">
      <c r="B147" s="208"/>
      <c r="C147" s="208"/>
    </row>
    <row r="148" spans="2:11" ht="12.75" hidden="1" customHeight="1">
      <c r="B148" s="208"/>
      <c r="C148" s="208"/>
    </row>
    <row r="149" spans="2:11" ht="12.75" hidden="1" customHeight="1">
      <c r="B149" s="208"/>
      <c r="C149" s="208"/>
    </row>
    <row r="150" spans="2:11" ht="12.75" hidden="1" customHeight="1">
      <c r="B150" s="208"/>
      <c r="C150" s="208"/>
    </row>
    <row r="151" spans="2:11" ht="12.75" hidden="1" customHeight="1">
      <c r="B151" s="208"/>
      <c r="C151" s="208"/>
      <c r="K151" s="65">
        <f>COUNTA(D137:D142)</f>
        <v>0</v>
      </c>
    </row>
    <row r="152" spans="2:11" ht="12.75" hidden="1" customHeight="1">
      <c r="B152" s="208"/>
      <c r="C152" s="208"/>
    </row>
    <row r="153" spans="2:11" ht="12.75" hidden="1" customHeight="1">
      <c r="B153" s="208"/>
      <c r="C153" s="208"/>
    </row>
    <row r="154" spans="2:11" ht="12.75" hidden="1" customHeight="1">
      <c r="B154" s="208"/>
      <c r="C154" s="208"/>
    </row>
    <row r="155" spans="2:11" ht="12.75" hidden="1" customHeight="1">
      <c r="B155" s="208"/>
      <c r="C155" s="208"/>
    </row>
    <row r="156" spans="2:11" ht="12.75" hidden="1" customHeight="1">
      <c r="B156" s="208"/>
      <c r="C156" s="208"/>
    </row>
    <row r="157" spans="2:11" ht="12.75" hidden="1" customHeight="1">
      <c r="B157" s="208"/>
      <c r="C157" s="208"/>
    </row>
    <row r="158" spans="2:11" ht="12.75" hidden="1" customHeight="1">
      <c r="B158" s="208"/>
      <c r="C158" s="208"/>
    </row>
    <row r="159" spans="2:11" ht="12.75" hidden="1" customHeight="1">
      <c r="B159" s="208"/>
      <c r="C159" s="208"/>
    </row>
    <row r="160" spans="2:11" ht="12.75" hidden="1" customHeight="1">
      <c r="B160" s="208"/>
      <c r="C160" s="208"/>
    </row>
    <row r="161" spans="2:3" ht="12.75" hidden="1" customHeight="1">
      <c r="B161" s="208"/>
      <c r="C161" s="208"/>
    </row>
    <row r="162" spans="2:3" ht="12.75" hidden="1" customHeight="1">
      <c r="B162" s="208"/>
      <c r="C162" s="208"/>
    </row>
    <row r="163" spans="2:3" ht="12.75" hidden="1" customHeight="1">
      <c r="B163" s="208"/>
      <c r="C163" s="208"/>
    </row>
    <row r="164" spans="2:3" ht="12.75" hidden="1" customHeight="1">
      <c r="B164" s="208"/>
      <c r="C164" s="208"/>
    </row>
    <row r="165" spans="2:3" ht="12.75" hidden="1" customHeight="1">
      <c r="B165" s="208"/>
      <c r="C165" s="208"/>
    </row>
    <row r="166" spans="2:3" ht="12.75" hidden="1" customHeight="1">
      <c r="B166" s="208"/>
      <c r="C166" s="208"/>
    </row>
    <row r="167" spans="2:3" ht="12.75" hidden="1" customHeight="1">
      <c r="B167" s="208"/>
      <c r="C167" s="208"/>
    </row>
    <row r="168" spans="2:3" ht="12.75" hidden="1" customHeight="1">
      <c r="B168" s="208"/>
      <c r="C168" s="208"/>
    </row>
    <row r="169" spans="2:3" ht="12.75" hidden="1" customHeight="1">
      <c r="B169" s="208"/>
      <c r="C169" s="208"/>
    </row>
    <row r="170" spans="2:3" ht="12.75" hidden="1" customHeight="1">
      <c r="B170" s="208"/>
      <c r="C170" s="208"/>
    </row>
    <row r="171" spans="2:3" ht="12.75" hidden="1" customHeight="1">
      <c r="B171" s="208"/>
      <c r="C171" s="208"/>
    </row>
    <row r="172" spans="2:3" ht="12.75" hidden="1" customHeight="1">
      <c r="B172" s="208"/>
      <c r="C172" s="208"/>
    </row>
    <row r="173" spans="2:3" ht="12.75" hidden="1" customHeight="1">
      <c r="B173" s="208"/>
      <c r="C173" s="208"/>
    </row>
    <row r="174" spans="2:3" ht="12.75" hidden="1" customHeight="1">
      <c r="B174" s="208"/>
      <c r="C174" s="208"/>
    </row>
    <row r="175" spans="2:3" ht="12.75" hidden="1" customHeight="1">
      <c r="B175" s="208"/>
      <c r="C175" s="208"/>
    </row>
    <row r="176" spans="2:3" ht="12.75" hidden="1" customHeight="1">
      <c r="B176" s="208"/>
      <c r="C176" s="208"/>
    </row>
    <row r="177" spans="2:4" ht="12.75" hidden="1" customHeight="1">
      <c r="B177" s="208"/>
      <c r="C177" s="208"/>
    </row>
    <row r="178" spans="2:4" ht="12.75" hidden="1" customHeight="1">
      <c r="B178" s="208"/>
      <c r="C178" s="208"/>
    </row>
    <row r="179" spans="2:4" ht="12.75" hidden="1" customHeight="1">
      <c r="B179" s="208"/>
      <c r="C179" s="208"/>
    </row>
    <row r="180" spans="2:4" ht="12.75" hidden="1" customHeight="1">
      <c r="B180" s="208"/>
      <c r="C180" s="208"/>
    </row>
    <row r="181" spans="2:4" ht="12.75" hidden="1" customHeight="1">
      <c r="B181" s="208"/>
      <c r="C181" s="208"/>
    </row>
    <row r="182" spans="2:4" ht="12.75" hidden="1" customHeight="1">
      <c r="B182" s="208"/>
      <c r="C182" s="208"/>
    </row>
    <row r="183" spans="2:4" ht="12.75" hidden="1" customHeight="1">
      <c r="B183" s="208"/>
      <c r="C183" s="208"/>
    </row>
    <row r="184" spans="2:4" ht="12.75" hidden="1" customHeight="1">
      <c r="B184" s="208"/>
      <c r="C184" s="208"/>
    </row>
    <row r="185" spans="2:4" ht="12.75" hidden="1" customHeight="1">
      <c r="B185" s="208"/>
      <c r="C185" s="208"/>
    </row>
    <row r="186" spans="2:4" ht="12.75" customHeight="1">
      <c r="B186" s="208"/>
      <c r="C186" s="208"/>
    </row>
    <row r="187" spans="2:4" ht="12.75" customHeight="1">
      <c r="B187" s="208"/>
      <c r="C187" s="208"/>
    </row>
    <row r="188" spans="2:4" ht="12.75" customHeight="1">
      <c r="B188" s="208"/>
      <c r="C188" s="208"/>
    </row>
    <row r="189" spans="2:4" ht="12.75" customHeight="1">
      <c r="B189" s="208"/>
      <c r="C189" s="208"/>
    </row>
    <row r="190" spans="2:4" ht="12.75" hidden="1" customHeight="1">
      <c r="B190" s="208"/>
      <c r="C190" s="208" t="s">
        <v>303</v>
      </c>
      <c r="D190" s="221" t="s">
        <v>304</v>
      </c>
    </row>
    <row r="191" spans="2:4" ht="12.75" customHeight="1">
      <c r="B191" s="208"/>
      <c r="C191" s="208"/>
    </row>
    <row r="192" spans="2:4" ht="12.75" customHeight="1">
      <c r="B192" s="208"/>
      <c r="C192" s="208"/>
    </row>
    <row r="193" spans="2:5" ht="12.75" hidden="1" customHeight="1">
      <c r="B193" s="208"/>
      <c r="C193" s="208"/>
    </row>
    <row r="194" spans="2:5" ht="12.75" hidden="1" customHeight="1">
      <c r="B194" s="208"/>
      <c r="C194" s="208"/>
      <c r="D194" s="24">
        <v>1</v>
      </c>
      <c r="E194" s="24" t="s">
        <v>305</v>
      </c>
    </row>
    <row r="195" spans="2:5" ht="12.75" hidden="1" customHeight="1">
      <c r="B195" s="208"/>
      <c r="C195" s="208"/>
      <c r="D195" s="24">
        <v>2</v>
      </c>
      <c r="E195" s="24" t="s">
        <v>306</v>
      </c>
    </row>
    <row r="196" spans="2:5" ht="12.75" hidden="1" customHeight="1">
      <c r="B196" s="208"/>
      <c r="C196" s="208"/>
      <c r="D196" s="24">
        <v>3</v>
      </c>
      <c r="E196" s="24" t="s">
        <v>307</v>
      </c>
    </row>
    <row r="197" spans="2:5" ht="12.75" hidden="1" customHeight="1">
      <c r="B197" s="208"/>
      <c r="C197" s="208"/>
    </row>
    <row r="198" spans="2:5" ht="12.75" customHeight="1">
      <c r="B198" s="208"/>
      <c r="C198" s="208"/>
    </row>
    <row r="199" spans="2:5" ht="12.75" customHeight="1">
      <c r="B199" s="208"/>
      <c r="C199" s="208"/>
    </row>
    <row r="200" spans="2:5" ht="12.75" customHeight="1">
      <c r="B200" s="208"/>
      <c r="C200" s="208"/>
    </row>
    <row r="201" spans="2:5" ht="12.75" hidden="1" customHeight="1">
      <c r="B201" s="208"/>
      <c r="C201" s="208"/>
    </row>
    <row r="202" spans="2:5" ht="12.75" hidden="1" customHeight="1">
      <c r="B202" s="208"/>
      <c r="C202" s="208"/>
    </row>
    <row r="203" spans="2:5" ht="12.75" hidden="1" customHeight="1">
      <c r="B203" s="208"/>
      <c r="C203" s="208"/>
    </row>
    <row r="204" spans="2:5" ht="12.75" hidden="1" customHeight="1">
      <c r="B204" s="208"/>
      <c r="C204" s="208"/>
    </row>
    <row r="205" spans="2:5" ht="12.75" hidden="1" customHeight="1">
      <c r="B205" s="208"/>
      <c r="C205" s="208"/>
    </row>
    <row r="206" spans="2:5" ht="12.75" customHeight="1">
      <c r="B206" s="208"/>
      <c r="C206" s="208"/>
    </row>
    <row r="207" spans="2:5" ht="12.75" customHeight="1">
      <c r="B207" s="208"/>
      <c r="C207" s="208"/>
    </row>
    <row r="208" spans="2:5" ht="12.75" hidden="1" customHeight="1">
      <c r="B208" s="208"/>
      <c r="C208" s="208"/>
    </row>
    <row r="209" spans="2:9" ht="12.75" hidden="1" customHeight="1">
      <c r="B209" s="208"/>
      <c r="C209" s="208"/>
      <c r="D209" s="24">
        <v>1</v>
      </c>
      <c r="E209" s="24" t="s">
        <v>308</v>
      </c>
      <c r="I209" s="24">
        <v>3</v>
      </c>
    </row>
    <row r="210" spans="2:9" ht="12.75" hidden="1" customHeight="1">
      <c r="B210" s="208"/>
      <c r="C210" s="208"/>
      <c r="D210" s="24">
        <v>2</v>
      </c>
      <c r="E210" s="24" t="s">
        <v>309</v>
      </c>
    </row>
    <row r="211" spans="2:9" ht="12.75" hidden="1" customHeight="1">
      <c r="B211" s="208"/>
      <c r="C211" s="208"/>
      <c r="D211" s="24">
        <v>3</v>
      </c>
      <c r="E211" s="24" t="s">
        <v>310</v>
      </c>
    </row>
    <row r="212" spans="2:9" ht="12.75" hidden="1" customHeight="1">
      <c r="B212" s="208"/>
      <c r="C212" s="208"/>
      <c r="D212" s="24" t="s">
        <v>182</v>
      </c>
    </row>
    <row r="213" spans="2:9" ht="12.75" hidden="1" customHeight="1">
      <c r="B213" s="208"/>
      <c r="C213" s="208"/>
      <c r="D213" s="24" t="s">
        <v>182</v>
      </c>
    </row>
    <row r="214" spans="2:9" ht="12.75" hidden="1" customHeight="1">
      <c r="B214" s="208"/>
      <c r="C214" s="208"/>
    </row>
    <row r="215" spans="2:9" ht="12.75" customHeight="1">
      <c r="B215" s="208"/>
      <c r="C215" s="208"/>
    </row>
    <row r="216" spans="2:9" ht="12.75" customHeight="1">
      <c r="B216" s="208"/>
      <c r="C216" s="208"/>
    </row>
    <row r="217" spans="2:9" ht="12.75" customHeight="1">
      <c r="B217" s="208"/>
      <c r="C217" s="208"/>
    </row>
    <row r="218" spans="2:9" ht="12.75" customHeight="1">
      <c r="B218" s="208"/>
      <c r="C218" s="208"/>
    </row>
    <row r="219" spans="2:9" ht="12.75" customHeight="1">
      <c r="B219" s="208"/>
      <c r="C219" s="208"/>
    </row>
    <row r="220" spans="2:9" ht="12.75" customHeight="1">
      <c r="B220" s="208"/>
      <c r="C220" s="208"/>
    </row>
    <row r="221" spans="2:9" ht="12.75" customHeight="1">
      <c r="B221" s="208"/>
      <c r="C221" s="208"/>
    </row>
    <row r="222" spans="2:9" ht="12.75" customHeight="1">
      <c r="B222" s="208"/>
      <c r="C222" s="208"/>
    </row>
    <row r="223" spans="2:9" ht="12.75" customHeight="1">
      <c r="B223" s="208"/>
      <c r="C223" s="208"/>
    </row>
    <row r="224" spans="2:9" ht="12.75" customHeight="1">
      <c r="B224" s="208"/>
      <c r="C224" s="208"/>
    </row>
    <row r="225" spans="2:3" ht="12.75" customHeight="1">
      <c r="B225" s="208"/>
      <c r="C225" s="208"/>
    </row>
    <row r="226" spans="2:3" ht="12.75" customHeight="1">
      <c r="B226" s="208"/>
      <c r="C226" s="208"/>
    </row>
    <row r="227" spans="2:3" ht="12.75" customHeight="1">
      <c r="B227" s="208"/>
      <c r="C227" s="208"/>
    </row>
    <row r="228" spans="2:3" ht="12.75" customHeight="1">
      <c r="B228" s="208"/>
      <c r="C228" s="208"/>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MTUEu6K357dhPIR+A1k7hNTYMI9/Cd4oC9nr6M1jag7lIqTD2cMlvzmbcdhR0YAchEDE0mxm6Zjz04DsKEV2sg==" saltValue="GzyzX5FAFpeWL552Y5tRTQ==" spinCount="100000" sheet="1" objects="1" scenarios="1" selectLockedCells="1"/>
  <mergeCells count="105">
    <mergeCell ref="A6:B6"/>
    <mergeCell ref="C6:J6"/>
    <mergeCell ref="C7:E7"/>
    <mergeCell ref="C8:J8"/>
    <mergeCell ref="E9:F9"/>
    <mergeCell ref="H9:I9"/>
    <mergeCell ref="D14:K14"/>
    <mergeCell ref="D15:K15"/>
    <mergeCell ref="D16:G16"/>
    <mergeCell ref="H16:K16"/>
    <mergeCell ref="D17:K17"/>
    <mergeCell ref="D18:F18"/>
    <mergeCell ref="J18:K18"/>
    <mergeCell ref="F10:G10"/>
    <mergeCell ref="I10:K10"/>
    <mergeCell ref="D11:F11"/>
    <mergeCell ref="G11:H11"/>
    <mergeCell ref="D12:F12"/>
    <mergeCell ref="D13:K13"/>
    <mergeCell ref="D24:G24"/>
    <mergeCell ref="D25:G25"/>
    <mergeCell ref="D26:K26"/>
    <mergeCell ref="E27:F27"/>
    <mergeCell ref="J27:K27"/>
    <mergeCell ref="D28:F28"/>
    <mergeCell ref="G28:H28"/>
    <mergeCell ref="D19:J19"/>
    <mergeCell ref="D20:E20"/>
    <mergeCell ref="D21:E21"/>
    <mergeCell ref="D22:F22"/>
    <mergeCell ref="G22:H22"/>
    <mergeCell ref="D23:E23"/>
    <mergeCell ref="J34:K34"/>
    <mergeCell ref="D35:I35"/>
    <mergeCell ref="E36:K36"/>
    <mergeCell ref="D37:E37"/>
    <mergeCell ref="C38:C39"/>
    <mergeCell ref="D38:H38"/>
    <mergeCell ref="D39:H39"/>
    <mergeCell ref="E29:G29"/>
    <mergeCell ref="I29:K29"/>
    <mergeCell ref="J30:K30"/>
    <mergeCell ref="D31:G31"/>
    <mergeCell ref="D32:G32"/>
    <mergeCell ref="J33:K33"/>
    <mergeCell ref="C45:F45"/>
    <mergeCell ref="C46:F46"/>
    <mergeCell ref="G46:K46"/>
    <mergeCell ref="J47:K47"/>
    <mergeCell ref="D48:E48"/>
    <mergeCell ref="I49:K49"/>
    <mergeCell ref="D40:F40"/>
    <mergeCell ref="D41:H41"/>
    <mergeCell ref="D42:K42"/>
    <mergeCell ref="C43:F43"/>
    <mergeCell ref="G43:H43"/>
    <mergeCell ref="C44:F44"/>
    <mergeCell ref="D54:K54"/>
    <mergeCell ref="D55:E55"/>
    <mergeCell ref="D56:K56"/>
    <mergeCell ref="D57:F57"/>
    <mergeCell ref="J58:K58"/>
    <mergeCell ref="D59:K59"/>
    <mergeCell ref="D50:F50"/>
    <mergeCell ref="G50:K50"/>
    <mergeCell ref="C51:E51"/>
    <mergeCell ref="C52:F52"/>
    <mergeCell ref="G52:J52"/>
    <mergeCell ref="D53:E53"/>
    <mergeCell ref="D66:K66"/>
    <mergeCell ref="D67:K67"/>
    <mergeCell ref="D68:K68"/>
    <mergeCell ref="D69:K69"/>
    <mergeCell ref="D70:K70"/>
    <mergeCell ref="D71:K71"/>
    <mergeCell ref="D60:F60"/>
    <mergeCell ref="D61:K61"/>
    <mergeCell ref="D62:K62"/>
    <mergeCell ref="D63:K63"/>
    <mergeCell ref="D64:K64"/>
    <mergeCell ref="D65:E65"/>
    <mergeCell ref="D78:F78"/>
    <mergeCell ref="D79:F79"/>
    <mergeCell ref="D80:K80"/>
    <mergeCell ref="D81:I81"/>
    <mergeCell ref="C82:K82"/>
    <mergeCell ref="D83:I83"/>
    <mergeCell ref="D72:K72"/>
    <mergeCell ref="D73:F73"/>
    <mergeCell ref="J74:K74"/>
    <mergeCell ref="D75:F75"/>
    <mergeCell ref="J76:K76"/>
    <mergeCell ref="D77:F77"/>
    <mergeCell ref="E137:H137"/>
    <mergeCell ref="E138:H138"/>
    <mergeCell ref="E139:H139"/>
    <mergeCell ref="E140:H140"/>
    <mergeCell ref="E141:H141"/>
    <mergeCell ref="E142:H142"/>
    <mergeCell ref="C84:K84"/>
    <mergeCell ref="C85:K85"/>
    <mergeCell ref="C86:K86"/>
    <mergeCell ref="C87:K87"/>
    <mergeCell ref="C88:K88"/>
    <mergeCell ref="D89:I89"/>
  </mergeCells>
  <phoneticPr fontId="4"/>
  <conditionalFormatting sqref="C44:F44">
    <cfRule type="expression" dxfId="11" priority="12">
      <formula>LEN($G$43)&gt;0</formula>
    </cfRule>
  </conditionalFormatting>
  <conditionalFormatting sqref="D35">
    <cfRule type="expression" dxfId="10" priority="1">
      <formula>$A$46="×"</formula>
    </cfRule>
    <cfRule type="expression" dxfId="9" priority="2">
      <formula>LEN($G$43)&gt;0</formula>
    </cfRule>
  </conditionalFormatting>
  <conditionalFormatting sqref="G18">
    <cfRule type="expression" dxfId="8" priority="7">
      <formula>$Q$18=0</formula>
    </cfRule>
  </conditionalFormatting>
  <conditionalFormatting sqref="G27">
    <cfRule type="expression" dxfId="7" priority="6">
      <formula>$Q$27=0</formula>
    </cfRule>
  </conditionalFormatting>
  <conditionalFormatting sqref="G30">
    <cfRule type="expression" dxfId="6" priority="5">
      <formula>$Q$30=0</formula>
    </cfRule>
  </conditionalFormatting>
  <conditionalFormatting sqref="G33">
    <cfRule type="expression" dxfId="5" priority="4">
      <formula>$Q$33=0</formula>
    </cfRule>
  </conditionalFormatting>
  <conditionalFormatting sqref="G34">
    <cfRule type="expression" dxfId="4" priority="3">
      <formula>$Q$34=0</formula>
    </cfRule>
  </conditionalFormatting>
  <conditionalFormatting sqref="G44">
    <cfRule type="expression" dxfId="3" priority="9">
      <formula>$A$44="×"</formula>
    </cfRule>
  </conditionalFormatting>
  <conditionalFormatting sqref="G44:G46">
    <cfRule type="expression" dxfId="2" priority="11">
      <formula>LEN($G$43)&gt;0</formula>
    </cfRule>
  </conditionalFormatting>
  <conditionalFormatting sqref="G45">
    <cfRule type="expression" dxfId="1" priority="8">
      <formula>$A$45="×"</formula>
    </cfRule>
  </conditionalFormatting>
  <conditionalFormatting sqref="G46:K46">
    <cfRule type="expression" dxfId="0" priority="10">
      <formula>$A$46="×"</formula>
    </cfRule>
  </conditionalFormatting>
  <dataValidations count="97">
    <dataValidation imeMode="hiragana" allowBlank="1" showInputMessage="1" showErrorMessage="1" promptTitle="過去に関連した研修会に参加した場合ご記入ください" prompt="年度（和暦)と主催者、研修会名称を入力してください" sqref="D19:I19" xr:uid="{EB6D98DB-2746-4D96-B58F-19CE1DA3253F}"/>
    <dataValidation type="list" imeMode="hiragana" allowBlank="1" showInputMessage="1" showErrorMessage="1" prompt="上記で「一部同意しない」を選択した方で、「現職腫」の情報提供に同意しない場合は、「同意しない」を選択してください" sqref="J74:K74" xr:uid="{4B04AB3B-8FD8-4670-8B82-703E5557934D}">
      <formula1>"同意しない"</formula1>
    </dataValidation>
    <dataValidation type="list" imeMode="hiragana" allowBlank="1" showInputMessage="1" showErrorMessage="1" prompt="上記で「一部同意しない」を選択した方で、「勤務先」の情報提供に同意しない場合は、「同意しない」を選択してください" sqref="H74" xr:uid="{5A97E6EA-A7CB-48A9-B9E6-67DA77399A5A}">
      <formula1>"同意しない"</formula1>
    </dataValidation>
    <dataValidation type="list" imeMode="hiragana" allowBlank="1" showInputMessage="1" showErrorMessage="1" prompt="上記で「一部同意しない」を選択した方で、「氏名」の情報提供に同意しない場合は、「同意しない」を選択してください" sqref="F74" xr:uid="{99AA108F-F5CC-45C4-89A1-50C546843AE4}">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F76" xr:uid="{37919802-FBEF-47D5-8696-384EAE463F18}">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J76 H76" xr:uid="{F1FF4343-5FEA-4936-B61A-2AC1FD23E774}">
      <formula1>"同意しない"</formula1>
    </dataValidation>
    <dataValidation type="list" allowBlank="1" showInputMessage="1" showErrorMessage="1" prompt="記入いただいた情報のうち「氏名」「勤務先」「現職種」を研修会の講師に提供することについて、選択してください" sqref="D73:F73" xr:uid="{B5A34A2D-B9B4-4513-ABA1-BB1600626E67}">
      <formula1>"同意する,一部同意しない,同意しない"</formula1>
    </dataValidation>
    <dataValidation type="list" imeMode="hiragana" allowBlank="1" showInputMessage="1" showErrorMessage="1" prompt="主たる勤務先の都道府県を選択してください" sqref="D12:F12" xr:uid="{3C3A57F4-EB74-4FC6-A4FE-8DDDBE86E407}">
      <formula1>$B$92:$B$139</formula1>
    </dataValidation>
    <dataValidation imeMode="hiragana" allowBlank="1" showInputMessage="1" showErrorMessage="1" promptTitle="主たる勤務先の正式な名称を記入してください" prompt="　" sqref="D13:K13" xr:uid="{73CD2051-50C9-49BA-BB99-1EF15004A3B2}"/>
    <dataValidation type="list" allowBlank="1" showInputMessage="1" showErrorMessage="1" prompt="勤務先がロービジョン検査判断料届出医療機関であるか選択してください" sqref="G52:J52" xr:uid="{CEAE871A-5CAE-4508-90E2-3C35E2C6DE70}">
      <formula1>"該当,非該当"</formula1>
    </dataValidation>
    <dataValidation imeMode="hiragana" allowBlank="1" showInputMessage="1" showErrorMessage="1" prompt="受講資格⑤の方は、準じた事業名を記入してください。" sqref="D62:K62" xr:uid="{AF483DFB-FF18-4478-A659-447F5234AF53}"/>
    <dataValidation imeMode="hiragana" allowBlank="1" showInputMessage="1" showErrorMessage="1" prompt="受講資格①②⑤の方はご担当の自治体名を記入してください。" sqref="D61:K61" xr:uid="{0FC744AD-2D13-4417-825B-38FA139C0E3F}"/>
    <dataValidation allowBlank="1" showInputMessage="1" showErrorMessage="1" prompt="該当の項目を１つ選択してください。その他の方は備考欄へ詳細をご記入ください。" sqref="G50" xr:uid="{FF566816-4F0E-4FA2-9860-F568B3E6B5E1}"/>
    <dataValidation type="list" allowBlank="1" showInputMessage="1" showErrorMessage="1" prompt="看護師・准看護士の資格をお持ちの方が対象となります。_x000a_保健師・助産師のかたは「看護師」と選択してください。" sqref="D35:I35" xr:uid="{75491AB0-B97A-4666-8D50-C2C3C35ADE95}">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93E92893-4868-4366-955E-2D8907F3DE39}">
      <formula1>"同意する"</formula1>
    </dataValidation>
    <dataValidation imeMode="hiragana" allowBlank="1" showInputMessage="1" showErrorMessage="1" prompt="どの受講資格に該当するか▼から選択してください" sqref="J35" xr:uid="{B6DC6DF1-59DA-4504-8E8B-FC1D8F3C0AAE}"/>
    <dataValidation type="list" allowBlank="1" showInputMessage="1" showErrorMessage="1" prompt="コースを選択してください" sqref="D26:K26" xr:uid="{8BF9C059-3494-4DF2-BD82-E495427A3806}">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7DD224AB-3E5C-45CF-90A0-6EA48D655B02}">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691BBAD0-47EB-4060-AE3A-E8B68FD1716A}">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8387E1B3-8213-416D-BE53-943B3C6FC5B7}">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483AD704-27A9-4495-A3BF-BEE05151B804}">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56F43289-3645-4A47-9FE4-90DFEADB4B3B}">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E80BFE54-092A-480F-97B7-0382C9F5C80C}">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6E851A8D-89D7-445D-A2C3-69B8011CF0D5}">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29F4BE11-9352-4C97-A3F4-A5BC3333D084}"/>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C86B6D05-7BBE-44E8-B275-8202D77A6949}"/>
    <dataValidation imeMode="hiragana" allowBlank="1" showInputMessage="1" showErrorMessage="1" promptTitle="現在の勤務先での職種を入力してください" prompt="部署等の記入は不要です" sqref="D16:G16" xr:uid="{3773C8E0-117C-403D-8A8D-98E530A5350E}"/>
    <dataValidation type="list" allowBlank="1" showInputMessage="1" showErrorMessage="1" promptTitle="【入力必須】異動の予定" prompt="_x000a_1年以内に常勤として勤務先の異動（予定）の有無を選択して下さい。" sqref="G43:H43" xr:uid="{23F5D5D0-7053-4EED-93ED-8B441A534033}">
      <formula1>$H$105:$H$107</formula1>
    </dataValidation>
    <dataValidation type="list" imeMode="hiragana" allowBlank="1" showInputMessage="1" showErrorMessage="1" prompt="当研修会への申し込みを過去何回行ったか選択してください。" sqref="D71:K71" xr:uid="{5F3409DD-C345-4A10-94DE-02FECFBCBCBB}">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DC95C8A3-1EC4-4DD5-8C11-55507C13D221}">
      <formula1>$B$141:$B$142</formula1>
    </dataValidation>
    <dataValidation type="list" imeMode="hiragana" allowBlank="1" showInputMessage="1" showErrorMessage="1" prompt="該当の項目を１つ選択してください。_x000a_その他の方は備考欄へ詳細をご入力ください。" sqref="D50:F50" xr:uid="{0354AC6C-0E30-4CE1-BF13-6A34D7E358CE}">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09F14539-B94B-4C3A-BE34-32ACFF0692CA}"/>
    <dataValidation type="list" allowBlank="1" showInputMessage="1" showErrorMessage="1" prompt="本研修会修了者に限り、「氏名」「勤務先」「現職種」等を判定業務の円滑な実施に資するため、各都道府県、指定都市及び中核市の求めに応じ情報提供することについて、選択してください" sqref="D75:F75" xr:uid="{0CBFB8B1-1475-4478-ADDC-6EA50F8D41E7}">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3736F4FD-6A24-4665-87FC-6C28303B5531}"/>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D842503F-D7F3-4FEE-B9F3-97AF4120C105}"/>
    <dataValidation type="list" allowBlank="1" showInputMessage="1" showErrorMessage="1" prompt="勤務先施設でのロービジョンケア実施状況を選択してください" sqref="D57:F57" xr:uid="{CE5CDB33-B731-4F2C-AA63-2C7E109B74C3}">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5A716035-B6FA-4B7E-8DE5-F11B0C5C3520}"/>
    <dataValidation imeMode="hiragana" allowBlank="1" showInputMessage="1" showErrorMessage="1" prompt="上記で「いる」を選択した方は参加者名を入力してください" sqref="D56:K56" xr:uid="{42E3169C-D5C7-4D2E-B275-10CD6C47A69D}"/>
    <dataValidation imeMode="hiragana" allowBlank="1" showInputMessage="1" showErrorMessage="1" prompt="上記で「いる」を選択した方は医師名を入力してください" sqref="D54:K54" xr:uid="{46F81623-78A7-497D-BB7D-9B39E03C4670}"/>
    <dataValidation type="list" imeMode="disabled" allowBlank="1" showInputMessage="1" showErrorMessage="1" prompt="勤務先でのロービジョン検査判断料の算定状況を選択してください" sqref="D60:F60" xr:uid="{F9F352DC-AFE6-4DCF-9F42-8833BEE3CA49}">
      <formula1>"算定している,算定していない"</formula1>
    </dataValidation>
    <dataValidation type="list" imeMode="hiragana" allowBlank="1" showInputMessage="1" showErrorMessage="1" sqref="D64:K64" xr:uid="{AE1E8B95-45DD-4B0D-9BB9-F65226B39430}">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2A00D1C7-7FD9-4268-A987-C509DD948072}"/>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03812804-5C51-408F-B401-B45C3C150D3F}"/>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D9A8D5EB-329F-422F-9D08-11BFBC22E437}"/>
    <dataValidation imeMode="hiragana" showErrorMessage="1" sqref="H9:I9" xr:uid="{8F879207-92CC-4EBD-9474-6B876BB1E200}"/>
    <dataValidation type="custom" imeMode="fullKatakana" allowBlank="1" showInputMessage="1" showErrorMessage="1" errorTitle="全角カタカナ入力" error="全角カタカナでの登録をお願いします" prompt="カナ（全角）入力でお願いします" sqref="I10:K10 F10:G10" xr:uid="{CC93ECE4-B5D7-4A7A-8546-9FABBE72707F}">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2CF253FF-818F-4D27-9890-1626AE98DAFC}">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FBAE3289-1E63-47DC-9E2A-038DF06F9E66}">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8C48BCB4-D385-410F-8DAA-CDEF92EAC446}">
      <formula1>LEN(D41)=LENB(D41)</formula1>
    </dataValidation>
    <dataValidation imeMode="hiragana" allowBlank="1" showInputMessage="1" showErrorMessage="1" promptTitle="公認心理士・臨床心理士以外の心理資格があればご入力ださい" prompt="　" sqref="I29:K29" xr:uid="{739762F0-03E1-410F-AA5D-4F0167171253}"/>
    <dataValidation type="list" imeMode="hiragana" allowBlank="1" showInputMessage="1" showErrorMessage="1" promptTitle="心理士資格を入力ください" prompt="記入例：公認心理師、臨床心理士　等" sqref="E29:G29" xr:uid="{A695D56C-D790-48EC-BF2B-F211398D1F2E}">
      <formula1>"なし,公認心理士,臨床心理士,公認心理士および臨床心理士"</formula1>
    </dataValidation>
    <dataValidation type="list" imeMode="disabled" allowBlank="1" showInputMessage="1" showErrorMessage="1" prompt="修了証書の希望の有無を選択してください" sqref="D20:E20" xr:uid="{3322E819-2884-4EAB-8DF1-C7B845D3B9C3}">
      <formula1>"必要,不要"</formula1>
    </dataValidation>
    <dataValidation type="list" imeMode="disabled" allowBlank="1" showInputMessage="1" showErrorMessage="1" prompt="身体障害者福祉法第15条指定医について選択してください" sqref="D23:E23" xr:uid="{91159A2E-5A6E-44D1-9876-4CB9B6CDACBA}">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875EBE20-4E5D-46BD-B10A-642541871E71}"/>
    <dataValidation type="list" imeMode="disabled" allowBlank="1" showInputMessage="1" showErrorMessage="1" sqref="D21:E21" xr:uid="{317A5AE9-B828-4346-9DDE-A1EFAF005D88}">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9D82FEAC-BE65-4443-9DBB-5A6E233508F2}">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FBDD1807-FA9E-45E1-B80A-871E6593A22D}"/>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95CB898C-B647-4497-B51C-765550DE2AA7}">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8B71AFD5-89F6-4354-8DC3-9287D9EE35CA}">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01BFB2D7-DECD-4BA5-BBE5-D4E9B8BD7842}"/>
    <dataValidation imeMode="disabled" allowBlank="1" showInputMessage="1" showErrorMessage="1" promptTitle="臨床心理士登録番号の入力" prompt="研修会後ポイント取得に必要な参加証明書を発行しますので、ご希望の方は入力してください" sqref="D31:G31" xr:uid="{400CEB24-AF81-4071-A5DF-7F8398B95424}"/>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897C0211-90F2-4370-8D34-09CFE01EB718}"/>
    <dataValidation imeMode="hiragana" allowBlank="1" showInputMessage="1" showErrorMessage="1" promptTitle="心理士資格を入力ください" prompt="記入例：公認心理師、臨床心理士　等" sqref="D29" xr:uid="{8563391B-26B2-4294-B44F-F8A86C2510BB}"/>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9EE7F04C-359D-418D-A9C6-6E9C7BA8B41C}"/>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B87CB8F3-7738-4844-BF2C-8F505758E299}">
      <formula1>LENB(D38)&lt;51</formula1>
    </dataValidation>
    <dataValidation type="whole" imeMode="off" allowBlank="1" showInputMessage="1" showErrorMessage="1" sqref="D65:E65" xr:uid="{762D3D39-A8E7-4180-8F8C-0038AC9CA95F}">
      <formula1>0</formula1>
      <formula2>10000</formula2>
    </dataValidation>
    <dataValidation type="whole" imeMode="off" allowBlank="1" showInputMessage="1" showErrorMessage="1" errorTitle="数値エラー" error="0から11の間でお願いします" prompt="予定月を入力してください" sqref="I58" xr:uid="{0DC58784-62CB-4A92-B325-D29AD67E5053}">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176AD515-02CE-4DC0-AE91-B51EF72AF03B}">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E1284BB4-26BE-4363-8F91-27683C165780}">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4389EF0A-03DE-4FDB-93AE-73A8A60FB254}">
      <formula1>0</formula1>
      <formula2>11</formula2>
    </dataValidation>
    <dataValidation type="whole" imeMode="off" allowBlank="1" showInputMessage="1" showErrorMessage="1" prompt="予定年を入力してください" sqref="G58" xr:uid="{30D24CC2-C643-479E-AA5D-4DECC0D27CFC}">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0B0694BD-6CFB-4471-947C-B6BC19FB0F9A}">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FD7E3616-4C38-4D40-B96A-C27349C6DF0A}">
      <formula1>0</formula1>
      <formula2>11</formula2>
    </dataValidation>
    <dataValidation type="date" imeMode="disabled" allowBlank="1" showInputMessage="1" showErrorMessage="1" promptTitle="西暦で入力してください。" prompt="_x000a_例：「2000/01/01」_x000a_（表示は2000年1月1日となります）" sqref="D11:F11" xr:uid="{65B7062F-885F-456F-8200-9B1F2FA91717}">
      <formula1>7306</formula1>
      <formula2>73050</formula2>
    </dataValidation>
    <dataValidation type="whole" imeMode="off" allowBlank="1" showInputMessage="1" showErrorMessage="1" prompt="メールアドレスが自宅が職場なのかを番号で入力してください" sqref="J41" xr:uid="{3BE1B19D-FFD2-450D-A984-B46B6E6FC248}">
      <formula1>1</formula1>
      <formula2>2</formula2>
    </dataValidation>
    <dataValidation type="whole" imeMode="off" allowBlank="1" showInputMessage="1" showErrorMessage="1" prompt="テキスト資料・納入告知書・修了証書の送付先（自宅・職場）を番号で入力してください" sqref="J38" xr:uid="{684579CA-4D32-43B7-A68E-6FA0E71F1BD1}">
      <formula1>1</formula1>
      <formula2>2</formula2>
    </dataValidation>
    <dataValidation type="whole" imeMode="off" allowBlank="1" showInputMessage="1" showErrorMessage="1" prompt="研修当日連絡がつく電話番号が自宅か職場なのかを番号で入力してください" sqref="J40" xr:uid="{EB23EC85-FE1D-46C1-8565-7561CE466558}">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I74 D74:E74 G74 I76 D76:E76 G76" xr:uid="{41EEDC60-124D-4AA8-9614-CFC2221088CA}"/>
    <dataValidation type="list" allowBlank="1" showDropDown="1" showInputMessage="1" showErrorMessage="1" prompt="セルの右にある「▼」ボタンを押してリストから選択してください_x000a__x000a_（下の「キャンセル」）を押してやり直してください）" sqref="N4" xr:uid="{20D50CB7-719F-49C8-853A-DE02CB7E5616}">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81984575-2EB8-4C3D-94E7-B91598CF033F}"/>
    <dataValidation type="list" allowBlank="1" showInputMessage="1" showErrorMessage="1" sqref="D79:E79" xr:uid="{95889D9E-CD35-4708-9A9D-DA7A68D10A33}">
      <formula1>"同意する,同意しない"</formula1>
    </dataValidation>
    <dataValidation type="list" allowBlank="1" showInputMessage="1" showErrorMessage="1" sqref="F55" xr:uid="{91334CD0-1D50-4CFE-A857-E7818B783FDF}">
      <formula1>"行っている,今後行う予定がある,行う予定はない"</formula1>
    </dataValidation>
    <dataValidation type="list" allowBlank="1" showInputMessage="1" showErrorMessage="1" sqref="J47 F49 D48:E48 H49 F47 H47 F51" xr:uid="{12A3DB29-825C-417F-BEF9-8BA196C75F69}">
      <formula1>"有,無"</formula1>
    </dataValidation>
    <dataValidation showInputMessage="1" showErrorMessage="1" sqref="B56 B74 B76 B52 B58 B54 D47 D49" xr:uid="{09A2DF32-6FA3-4317-BF62-BE928921A022}"/>
    <dataValidation imeMode="disabled" allowBlank="1" showInputMessage="1" showErrorMessage="1" promptTitle="現在の勤務先での職名をご記入ください" prompt="記入例：〇〇科医師、○○係長、主任、サービス管理責任者など" sqref="H31:J32 I24:J25 H24" xr:uid="{619F0FC5-8CB8-431A-887B-E9339758295C}"/>
    <dataValidation imeMode="halfAlpha" showInputMessage="1" showErrorMessage="1" errorTitle="経験年数確認" error="この研修会の実施要項で、受講資格の経験年数をご確認ください。" sqref="H27 H18 H33:H34 H58 H30" xr:uid="{FEA44130-21D9-43E8-8F6A-AC77D171FE51}"/>
    <dataValidation imeMode="halfAlpha" showInputMessage="1" showErrorMessage="1" sqref="E33:F34 E30:F30 E27:F27 N22" xr:uid="{31E21FBD-E894-44A6-8E24-4E78461808C3}"/>
    <dataValidation type="custom" imeMode="off" allowBlank="1" showInputMessage="1" showErrorMessage="1" prompt="@も含め半角で正確に入力してください" sqref="M4" xr:uid="{4D6D7298-195D-4951-8B6C-727EAD05CC5C}">
      <formula1>COUNTIF(M4,"*@*")</formula1>
    </dataValidation>
    <dataValidation type="list" allowBlank="1" showInputMessage="1" showErrorMessage="1" sqref="B75 B77:B80 B57 B53 B44:B51 B59:B73 B55 B19:B35" xr:uid="{C4FC7DB3-D8FC-40B3-B6D5-925F82D89FC7}">
      <formula1>"-,使用"</formula1>
    </dataValidation>
    <dataValidation allowBlank="1" showDropDown="1" showInputMessage="1" showErrorMessage="1" sqref="J4:K4 M54 N4 E47 E49 AU1" xr:uid="{AD63961C-C9F4-4316-A1C8-6616DD01FF89}"/>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950C7579-17A0-4BAE-85E0-3A139E6E5A8B}"/>
    <dataValidation imeMode="off" allowBlank="1" showInputMessage="1" showErrorMessage="1" sqref="I38:I39 C81:C83 F37:J37 K5 J39 G40:H40" xr:uid="{EB4F74F8-87E9-45A1-9626-FF220A1648C4}"/>
    <dataValidation type="date" imeMode="disabled" allowBlank="1" showInputMessage="1" showErrorMessage="1" sqref="G11 I11:J11 G22 I22:J22 G28 I28:J28" xr:uid="{4A0D6DF7-21AB-4805-AB5F-C7F85E166D52}">
      <formula1>7306</formula1>
      <formula2>73050</formula2>
    </dataValidation>
    <dataValidation imeMode="off" showInputMessage="1" showErrorMessage="1" prompt="@も含め半角で正確に入力してください" sqref="I40:I41" xr:uid="{D3A8DA3C-1593-49B2-B587-EC6DC57FAA74}"/>
    <dataValidation type="textLength" imeMode="hiragana" allowBlank="1" showInputMessage="1" showErrorMessage="1" sqref="I47:I48 H20:I21 H60:I60 H73:I73 H55:I55 H53:I53 H65:I65 H57:I57 H48 AW1 H23:I23 H77:I79 H75:I75 M56 H51:I51" xr:uid="{39AE071D-1DB2-40D5-BB70-29C63A341CCE}">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H25" xr:uid="{92BE9977-C9C1-43A8-BB9B-CB290BAF45DD}"/>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43AEFAD0-E797-48A1-A0E6-765E17483F0F}"/>
  </dataValidations>
  <pageMargins left="0.25" right="0.25" top="0.75" bottom="0.75" header="0.3" footer="0.3"/>
  <pageSetup paperSize="9" orientation="portrait" verticalDpi="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4B6B82DB004D46816416437228CFDA" ma:contentTypeVersion="15" ma:contentTypeDescription="新しいドキュメントを作成します。" ma:contentTypeScope="" ma:versionID="a723a85411dc36c33e4b1130281861fa">
  <xsd:schema xmlns:xsd="http://www.w3.org/2001/XMLSchema" xmlns:xs="http://www.w3.org/2001/XMLSchema" xmlns:p="http://schemas.microsoft.com/office/2006/metadata/properties" xmlns:ns2="7ba608ac-4d1c-4c85-8325-32933235d56e" xmlns:ns3="e0e86db0-997c-4cb6-bb34-f88ecb8e7e9c" targetNamespace="http://schemas.microsoft.com/office/2006/metadata/properties" ma:root="true" ma:fieldsID="d93bfe5fb9f7557c3c620d9a66b597cf" ns2:_="" ns3:_="">
    <xsd:import namespace="7ba608ac-4d1c-4c85-8325-32933235d56e"/>
    <xsd:import namespace="e0e86db0-997c-4cb6-bb34-f88ecb8e7e9c"/>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608ac-4d1c-4c85-8325-32933235d5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6c071f7-5b06-478e-9825-313a81a7c9c3}"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ba608ac-4d1c-4c85-8325-32933235d56e">
      <UserInfo>
        <DisplayName/>
        <AccountId xsi:nil="true"/>
        <AccountType/>
      </UserInfo>
    </Owner>
    <lcf76f155ced4ddcb4097134ff3c332f xmlns="7ba608ac-4d1c-4c85-8325-32933235d56e">
      <Terms xmlns="http://schemas.microsoft.com/office/infopath/2007/PartnerControls"/>
    </lcf76f155ced4ddcb4097134ff3c332f>
    <TaxCatchAll xmlns="e0e86db0-997c-4cb6-bb34-f88ecb8e7e9c" xsi:nil="true"/>
  </documentManagement>
</p:properties>
</file>

<file path=customXml/itemProps1.xml><?xml version="1.0" encoding="utf-8"?>
<ds:datastoreItem xmlns:ds="http://schemas.openxmlformats.org/officeDocument/2006/customXml" ds:itemID="{A2367054-3102-4EE9-B8F7-0F6862686A0E}"/>
</file>

<file path=customXml/itemProps2.xml><?xml version="1.0" encoding="utf-8"?>
<ds:datastoreItem xmlns:ds="http://schemas.openxmlformats.org/officeDocument/2006/customXml" ds:itemID="{84620BA7-5F23-4B15-8E6F-CDCEC438525B}"/>
</file>

<file path=customXml/itemProps3.xml><?xml version="1.0" encoding="utf-8"?>
<ds:datastoreItem xmlns:ds="http://schemas.openxmlformats.org/officeDocument/2006/customXml" ds:itemID="{2F9FA073-EE1B-4ECE-83A3-8219A7BD4C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dc:creator>
  <cp:lastModifiedBy>鈴木 響子(suzuki-kyouko.k42)</cp:lastModifiedBy>
  <dcterms:created xsi:type="dcterms:W3CDTF">2026-06-30T01:12:35Z</dcterms:created>
  <dcterms:modified xsi:type="dcterms:W3CDTF">2026-06-30T01:18:32Z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0x010100674B6B82DB004D46816416437228CFDA</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TriggerFlowInfo">
    <vt:lpwstr/>
  </property>
</Properties>
</file>